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pecht\Desktop\"/>
    </mc:Choice>
  </mc:AlternateContent>
  <xr:revisionPtr revIDLastSave="0" documentId="8_{E40C665A-56B1-4D81-8BFD-788EB4948BDF}" xr6:coauthVersionLast="47" xr6:coauthVersionMax="47" xr10:uidLastSave="{00000000-0000-0000-0000-000000000000}"/>
  <bookViews>
    <workbookView xWindow="-11985" yWindow="-16320" windowWidth="29040" windowHeight="15720" tabRatio="574" firstSheet="12" activeTab="15" xr2:uid="{00000000-000D-0000-FFFF-FFFF00000000}"/>
  </bookViews>
  <sheets>
    <sheet name="Overview" sheetId="11" state="hidden" r:id="rId1"/>
    <sheet name="scenario 1" sheetId="3" state="hidden" r:id="rId2"/>
    <sheet name="BV1 - 1" sheetId="4" state="hidden" r:id="rId3"/>
    <sheet name="BV1 - 2" sheetId="5" state="hidden" r:id="rId4"/>
    <sheet name="scenario 4" sheetId="6" state="hidden" r:id="rId5"/>
    <sheet name="BV1 - 3" sheetId="7" state="hidden" r:id="rId6"/>
    <sheet name="scenario 6" sheetId="8" state="hidden" r:id="rId7"/>
    <sheet name="scenario 7" sheetId="9" state="hidden" r:id="rId8"/>
    <sheet name="scenario 8" sheetId="10" state="hidden" r:id="rId9"/>
    <sheet name="scenario 10" sheetId="15" state="hidden" r:id="rId10"/>
    <sheet name="scenario 11" sheetId="16" state="hidden" r:id="rId11"/>
    <sheet name="scenario 9a" sheetId="18" state="hidden" r:id="rId12"/>
    <sheet name="Repsol 1" sheetId="40" r:id="rId13"/>
    <sheet name="Graph " sheetId="25" r:id="rId14"/>
    <sheet name="BV1 - 5" sheetId="17" state="hidden" r:id="rId15"/>
    <sheet name="Data Input" sheetId="13" r:id="rId16"/>
  </sheets>
  <definedNames>
    <definedName name="_MailEndCompose" localSheetId="1">'scenario 1'!$A$40</definedName>
    <definedName name="_Order1" hidden="1">0</definedName>
    <definedName name="er" localSheetId="12" hidden="1">#REF!</definedName>
    <definedName name="er" hidden="1">#REF!</definedName>
    <definedName name="ert" localSheetId="12">#REF!</definedName>
    <definedName name="ert">#REF!</definedName>
    <definedName name="ertwet" localSheetId="12">#REF!</definedName>
    <definedName name="ertwet">#REF!</definedName>
    <definedName name="fff" localSheetId="13" hidden="1">#REF!</definedName>
    <definedName name="fff" localSheetId="12" hidden="1">#REF!</definedName>
    <definedName name="fff" hidden="1">#REF!</definedName>
    <definedName name="IntroPrintArea" localSheetId="13" hidden="1">#REF!</definedName>
    <definedName name="IntroPrintArea" localSheetId="12" hidden="1">#REF!</definedName>
    <definedName name="IntroPrintArea" hidden="1">#REF!</definedName>
    <definedName name="Look" localSheetId="13">#REF!</definedName>
    <definedName name="Look" localSheetId="12">#REF!</definedName>
    <definedName name="Look">#REF!</definedName>
    <definedName name="Look1Area" localSheetId="13">#REF!</definedName>
    <definedName name="Look1Area" localSheetId="12">#REF!</definedName>
    <definedName name="Look1Area">#REF!</definedName>
    <definedName name="look2" localSheetId="13">#REF!</definedName>
    <definedName name="look2" localSheetId="12">#REF!</definedName>
    <definedName name="look2">#REF!</definedName>
    <definedName name="Look2Area" localSheetId="13">#REF!</definedName>
    <definedName name="Look2Area" localSheetId="12">#REF!</definedName>
    <definedName name="Look2Area">#REF!</definedName>
    <definedName name="Look3" localSheetId="13">#REF!</definedName>
    <definedName name="Look3" localSheetId="12">#REF!</definedName>
    <definedName name="Look3">#REF!</definedName>
    <definedName name="Look3Area" localSheetId="13">#REF!</definedName>
    <definedName name="Look3Area" localSheetId="12">#REF!</definedName>
    <definedName name="Look3Area">#REF!</definedName>
    <definedName name="Look4Area" localSheetId="13">#REF!</definedName>
    <definedName name="Look4Area" localSheetId="12">#REF!</definedName>
    <definedName name="Look4Area">#REF!</definedName>
    <definedName name="Look5Area" localSheetId="13">#REF!</definedName>
    <definedName name="Look5Area" localSheetId="12">#REF!</definedName>
    <definedName name="Look5Area">#REF!</definedName>
    <definedName name="mome" localSheetId="12">#REF!</definedName>
    <definedName name="mome">#REF!</definedName>
    <definedName name="none" localSheetId="13">#REF!</definedName>
    <definedName name="none" localSheetId="12">#REF!</definedName>
    <definedName name="none">#REF!</definedName>
    <definedName name="none1" localSheetId="12">#REF!</definedName>
    <definedName name="none1">#REF!</definedName>
    <definedName name="none2" localSheetId="12">#REF!</definedName>
    <definedName name="none2">#REF!</definedName>
    <definedName name="none3" localSheetId="12">#REF!</definedName>
    <definedName name="none3">#REF!</definedName>
    <definedName name="_xlnm.Print_Area" localSheetId="15">'Data Input'!$B$15:$H$51</definedName>
    <definedName name="_xlnm.Print_Area" localSheetId="13">'Graph '!$A$1:$V$26</definedName>
    <definedName name="rterrt" localSheetId="12" hidden="1">#REF!</definedName>
    <definedName name="rterrt" hidden="1">#REF!</definedName>
    <definedName name="sn" localSheetId="13">#REF!</definedName>
    <definedName name="sn" localSheetId="12">#REF!</definedName>
    <definedName name="sn">#REF!</definedName>
    <definedName name="SN1BUDGET" localSheetId="13">#REF!</definedName>
    <definedName name="SN1BUDGET" localSheetId="12">#REF!</definedName>
    <definedName name="SN1BUDGE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40" l="1"/>
  <c r="B29" i="40"/>
  <c r="L11" i="13"/>
  <c r="L8" i="13"/>
  <c r="L9" i="13"/>
  <c r="L10" i="13"/>
  <c r="L7" i="13"/>
  <c r="I12" i="13"/>
  <c r="C12" i="13" s="1"/>
  <c r="J7" i="13"/>
  <c r="K7" i="13"/>
  <c r="J8" i="13"/>
  <c r="K8" i="13"/>
  <c r="J9" i="13"/>
  <c r="K9" i="13"/>
  <c r="J10" i="13"/>
  <c r="K10" i="13"/>
  <c r="J11" i="13"/>
  <c r="K11" i="13"/>
  <c r="E27" i="13" l="1"/>
  <c r="P18" i="13"/>
  <c r="P20" i="13"/>
  <c r="P19" i="13"/>
  <c r="B12" i="13"/>
  <c r="D12" i="13"/>
  <c r="B13" i="13" l="1"/>
  <c r="C29" i="40" l="1"/>
  <c r="C30" i="40"/>
  <c r="B28" i="40" l="1"/>
  <c r="B31" i="40" s="1"/>
  <c r="C17" i="40" l="1"/>
  <c r="D17" i="40" l="1"/>
  <c r="D30" i="40" l="1"/>
  <c r="E30" i="40" s="1"/>
  <c r="F30" i="40" s="1"/>
  <c r="G30" i="40" s="1"/>
  <c r="H30" i="40" s="1"/>
  <c r="I30" i="40" s="1"/>
  <c r="J30" i="40" s="1"/>
  <c r="K30" i="40" s="1"/>
  <c r="L30" i="40" s="1"/>
  <c r="M30" i="40" s="1"/>
  <c r="N30" i="40" s="1"/>
  <c r="O30" i="40" s="1"/>
  <c r="P30" i="40" s="1"/>
  <c r="Q30" i="40" s="1"/>
  <c r="R30" i="40" s="1"/>
  <c r="S30" i="40" s="1"/>
  <c r="T30" i="40" s="1"/>
  <c r="U30" i="40" s="1"/>
  <c r="V30" i="40" s="1"/>
  <c r="W30" i="40" s="1"/>
  <c r="X30" i="40" s="1"/>
  <c r="Y30" i="40" s="1"/>
  <c r="Z30" i="40" s="1"/>
  <c r="AA30" i="40" s="1"/>
  <c r="F17" i="40" l="1"/>
  <c r="G17" i="40"/>
  <c r="E17" i="40"/>
  <c r="H17" i="40" l="1"/>
  <c r="I17" i="40" l="1"/>
  <c r="J17" i="40" l="1"/>
  <c r="K17" i="40" l="1"/>
  <c r="D29" i="40"/>
  <c r="L17" i="40" l="1"/>
  <c r="E29" i="40"/>
  <c r="M17" i="40" l="1"/>
  <c r="F29" i="40"/>
  <c r="N17" i="40" l="1"/>
  <c r="G29" i="40"/>
  <c r="O17" i="40" l="1"/>
  <c r="H29" i="40"/>
  <c r="P17" i="40" l="1"/>
  <c r="I29" i="40"/>
  <c r="Q17" i="40" l="1"/>
  <c r="J29" i="40"/>
  <c r="R17" i="40" l="1"/>
  <c r="K29" i="40"/>
  <c r="S17" i="40" l="1"/>
  <c r="L29" i="40"/>
  <c r="T17" i="40" l="1"/>
  <c r="M29" i="40"/>
  <c r="U17" i="40" l="1"/>
  <c r="C28" i="40"/>
  <c r="N29" i="40"/>
  <c r="W17" i="40" l="1"/>
  <c r="V17" i="40"/>
  <c r="C31" i="40"/>
  <c r="D28" i="40"/>
  <c r="O29" i="40"/>
  <c r="X17" i="40" l="1"/>
  <c r="D31" i="40"/>
  <c r="D33" i="40" s="1"/>
  <c r="C33" i="40"/>
  <c r="E28" i="40"/>
  <c r="P29" i="40"/>
  <c r="Y17" i="40" l="1"/>
  <c r="C35" i="40"/>
  <c r="D35" i="40"/>
  <c r="E31" i="40"/>
  <c r="E33" i="40" s="1"/>
  <c r="F28" i="40"/>
  <c r="Q29" i="40"/>
  <c r="E4" i="17"/>
  <c r="AA17" i="40" l="1"/>
  <c r="Z17" i="40"/>
  <c r="E35" i="40"/>
  <c r="F31" i="40"/>
  <c r="F33" i="40" s="1"/>
  <c r="G28" i="40"/>
  <c r="G31" i="40" s="1"/>
  <c r="G33" i="40" s="1"/>
  <c r="R29" i="40"/>
  <c r="D6" i="10"/>
  <c r="E6" i="10" s="1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D16" i="18"/>
  <c r="E16" i="18" s="1"/>
  <c r="F16" i="18" s="1"/>
  <c r="G16" i="18" s="1"/>
  <c r="H16" i="18" s="1"/>
  <c r="I16" i="18" s="1"/>
  <c r="J16" i="18" s="1"/>
  <c r="K16" i="18" s="1"/>
  <c r="L16" i="18" s="1"/>
  <c r="M16" i="18" s="1"/>
  <c r="N16" i="18" s="1"/>
  <c r="O16" i="18" s="1"/>
  <c r="D24" i="17"/>
  <c r="E24" i="17" s="1"/>
  <c r="F24" i="17" s="1"/>
  <c r="G24" i="17" s="1"/>
  <c r="H24" i="17" s="1"/>
  <c r="I24" i="17" s="1"/>
  <c r="J24" i="17" s="1"/>
  <c r="K24" i="17" s="1"/>
  <c r="L24" i="17" s="1"/>
  <c r="M24" i="17" s="1"/>
  <c r="N24" i="17" s="1"/>
  <c r="O24" i="17" s="1"/>
  <c r="D21" i="16"/>
  <c r="E21" i="16" s="1"/>
  <c r="F21" i="16" s="1"/>
  <c r="G21" i="16" s="1"/>
  <c r="H21" i="16" s="1"/>
  <c r="I21" i="16" s="1"/>
  <c r="J21" i="16" s="1"/>
  <c r="K21" i="16" s="1"/>
  <c r="L21" i="16" s="1"/>
  <c r="M21" i="16" s="1"/>
  <c r="N21" i="16" s="1"/>
  <c r="O21" i="16" s="1"/>
  <c r="D12" i="17"/>
  <c r="E12" i="17" s="1"/>
  <c r="O13" i="17"/>
  <c r="D18" i="17"/>
  <c r="E18" i="17" s="1"/>
  <c r="F18" i="17" s="1"/>
  <c r="E23" i="17"/>
  <c r="F23" i="17" s="1"/>
  <c r="G23" i="17" s="1"/>
  <c r="H23" i="17" s="1"/>
  <c r="I23" i="17" s="1"/>
  <c r="J23" i="17" s="1"/>
  <c r="K23" i="17" s="1"/>
  <c r="L23" i="17" s="1"/>
  <c r="M23" i="17" s="1"/>
  <c r="N23" i="17" s="1"/>
  <c r="O23" i="17" s="1"/>
  <c r="D25" i="17"/>
  <c r="E25" i="17" s="1"/>
  <c r="F25" i="17" s="1"/>
  <c r="G25" i="17" s="1"/>
  <c r="H25" i="17" s="1"/>
  <c r="I25" i="17" s="1"/>
  <c r="J25" i="17" s="1"/>
  <c r="K25" i="17" s="1"/>
  <c r="L25" i="17" s="1"/>
  <c r="M25" i="17" s="1"/>
  <c r="N25" i="17" s="1"/>
  <c r="O25" i="17" s="1"/>
  <c r="E28" i="17"/>
  <c r="F28" i="17" s="1"/>
  <c r="G28" i="17" s="1"/>
  <c r="H28" i="17" s="1"/>
  <c r="I28" i="17" s="1"/>
  <c r="J28" i="17" s="1"/>
  <c r="K28" i="17" s="1"/>
  <c r="L28" i="17" s="1"/>
  <c r="M28" i="17" s="1"/>
  <c r="N28" i="17" s="1"/>
  <c r="O28" i="17" s="1"/>
  <c r="O32" i="17"/>
  <c r="N13" i="17"/>
  <c r="N32" i="17"/>
  <c r="M13" i="17"/>
  <c r="M32" i="17"/>
  <c r="G13" i="17"/>
  <c r="G32" i="17"/>
  <c r="F13" i="17"/>
  <c r="F32" i="17"/>
  <c r="E13" i="17"/>
  <c r="E32" i="17"/>
  <c r="D44" i="17"/>
  <c r="E44" i="17" s="1"/>
  <c r="F44" i="17" s="1"/>
  <c r="G44" i="17" s="1"/>
  <c r="H44" i="17" s="1"/>
  <c r="I44" i="17" s="1"/>
  <c r="J44" i="17" s="1"/>
  <c r="J13" i="17"/>
  <c r="J32" i="17"/>
  <c r="C41" i="17"/>
  <c r="D42" i="17" s="1"/>
  <c r="E42" i="17" s="1"/>
  <c r="F42" i="17" s="1"/>
  <c r="G42" i="17" s="1"/>
  <c r="H13" i="17"/>
  <c r="H32" i="17"/>
  <c r="D13" i="17"/>
  <c r="D32" i="17"/>
  <c r="C38" i="17"/>
  <c r="E41" i="11"/>
  <c r="E42" i="11" s="1"/>
  <c r="E19" i="11" s="1"/>
  <c r="D5" i="7" s="1"/>
  <c r="K7" i="7"/>
  <c r="D12" i="7"/>
  <c r="E12" i="7" s="1"/>
  <c r="F12" i="7" s="1"/>
  <c r="E17" i="7"/>
  <c r="F17" i="7" s="1"/>
  <c r="G17" i="7" s="1"/>
  <c r="H17" i="7" s="1"/>
  <c r="I17" i="7" s="1"/>
  <c r="J17" i="7" s="1"/>
  <c r="K17" i="7" s="1"/>
  <c r="L17" i="7" s="1"/>
  <c r="M17" i="7" s="1"/>
  <c r="N17" i="7" s="1"/>
  <c r="O17" i="7" s="1"/>
  <c r="D19" i="7"/>
  <c r="E19" i="7" s="1"/>
  <c r="F19" i="7" s="1"/>
  <c r="G19" i="7" s="1"/>
  <c r="H19" i="7" s="1"/>
  <c r="I19" i="7" s="1"/>
  <c r="J19" i="7" s="1"/>
  <c r="K19" i="7" s="1"/>
  <c r="L19" i="7" s="1"/>
  <c r="M19" i="7" s="1"/>
  <c r="N19" i="7" s="1"/>
  <c r="O19" i="7" s="1"/>
  <c r="E22" i="7"/>
  <c r="F22" i="7" s="1"/>
  <c r="G22" i="7" s="1"/>
  <c r="H22" i="7" s="1"/>
  <c r="I22" i="7" s="1"/>
  <c r="J22" i="7" s="1"/>
  <c r="K22" i="7" s="1"/>
  <c r="L22" i="7" s="1"/>
  <c r="M22" i="7" s="1"/>
  <c r="N22" i="7" s="1"/>
  <c r="O22" i="7" s="1"/>
  <c r="K26" i="7"/>
  <c r="C35" i="7"/>
  <c r="D36" i="7" s="1"/>
  <c r="E36" i="7" s="1"/>
  <c r="F36" i="7" s="1"/>
  <c r="G36" i="7" s="1"/>
  <c r="I7" i="7"/>
  <c r="I26" i="7"/>
  <c r="C32" i="7"/>
  <c r="D7" i="7"/>
  <c r="D26" i="7"/>
  <c r="E7" i="7"/>
  <c r="E26" i="7"/>
  <c r="F7" i="7"/>
  <c r="F26" i="7"/>
  <c r="G7" i="7"/>
  <c r="G26" i="7"/>
  <c r="H7" i="7"/>
  <c r="H26" i="7"/>
  <c r="J7" i="7"/>
  <c r="J26" i="7"/>
  <c r="D38" i="7"/>
  <c r="E38" i="7" s="1"/>
  <c r="F38" i="7" s="1"/>
  <c r="G38" i="7" s="1"/>
  <c r="H38" i="7" s="1"/>
  <c r="I38" i="7" s="1"/>
  <c r="J38" i="7" s="1"/>
  <c r="O7" i="7"/>
  <c r="O26" i="7"/>
  <c r="N7" i="7"/>
  <c r="N26" i="7"/>
  <c r="M7" i="7"/>
  <c r="M26" i="7"/>
  <c r="E9" i="5"/>
  <c r="F9" i="5" s="1"/>
  <c r="E10" i="5"/>
  <c r="O11" i="5"/>
  <c r="E16" i="5"/>
  <c r="F16" i="5" s="1"/>
  <c r="E19" i="5"/>
  <c r="F19" i="5" s="1"/>
  <c r="G19" i="5" s="1"/>
  <c r="H19" i="5" s="1"/>
  <c r="I19" i="5" s="1"/>
  <c r="J19" i="5" s="1"/>
  <c r="K19" i="5" s="1"/>
  <c r="L19" i="5" s="1"/>
  <c r="M19" i="5" s="1"/>
  <c r="N19" i="5" s="1"/>
  <c r="O19" i="5" s="1"/>
  <c r="E20" i="5"/>
  <c r="F20" i="5" s="1"/>
  <c r="G20" i="5" s="1"/>
  <c r="H20" i="5" s="1"/>
  <c r="I20" i="5" s="1"/>
  <c r="J20" i="5" s="1"/>
  <c r="K20" i="5" s="1"/>
  <c r="L20" i="5" s="1"/>
  <c r="M20" i="5" s="1"/>
  <c r="N20" i="5" s="1"/>
  <c r="O20" i="5" s="1"/>
  <c r="E21" i="5"/>
  <c r="F21" i="5" s="1"/>
  <c r="G21" i="5" s="1"/>
  <c r="H21" i="5" s="1"/>
  <c r="I21" i="5" s="1"/>
  <c r="J21" i="5" s="1"/>
  <c r="K21" i="5" s="1"/>
  <c r="L21" i="5" s="1"/>
  <c r="M21" i="5" s="1"/>
  <c r="N21" i="5" s="1"/>
  <c r="O21" i="5" s="1"/>
  <c r="E22" i="5"/>
  <c r="E23" i="5"/>
  <c r="F23" i="5" s="1"/>
  <c r="G23" i="5" s="1"/>
  <c r="H23" i="5" s="1"/>
  <c r="I23" i="5" s="1"/>
  <c r="J23" i="5" s="1"/>
  <c r="K23" i="5" s="1"/>
  <c r="L23" i="5" s="1"/>
  <c r="M23" i="5" s="1"/>
  <c r="N23" i="5" s="1"/>
  <c r="O23" i="5" s="1"/>
  <c r="E24" i="5"/>
  <c r="F24" i="5" s="1"/>
  <c r="G24" i="5" s="1"/>
  <c r="H24" i="5" s="1"/>
  <c r="I24" i="5" s="1"/>
  <c r="J24" i="5" s="1"/>
  <c r="K24" i="5" s="1"/>
  <c r="L24" i="5" s="1"/>
  <c r="M24" i="5" s="1"/>
  <c r="N24" i="5" s="1"/>
  <c r="O24" i="5" s="1"/>
  <c r="E25" i="5"/>
  <c r="F25" i="5" s="1"/>
  <c r="G25" i="5" s="1"/>
  <c r="H25" i="5" s="1"/>
  <c r="I25" i="5" s="1"/>
  <c r="J25" i="5" s="1"/>
  <c r="K25" i="5" s="1"/>
  <c r="L25" i="5" s="1"/>
  <c r="M25" i="5" s="1"/>
  <c r="N25" i="5" s="1"/>
  <c r="O25" i="5" s="1"/>
  <c r="E26" i="5"/>
  <c r="F26" i="5" s="1"/>
  <c r="G26" i="5" s="1"/>
  <c r="H26" i="5" s="1"/>
  <c r="I26" i="5" s="1"/>
  <c r="J26" i="5" s="1"/>
  <c r="K26" i="5" s="1"/>
  <c r="L26" i="5" s="1"/>
  <c r="M26" i="5" s="1"/>
  <c r="N26" i="5" s="1"/>
  <c r="O26" i="5" s="1"/>
  <c r="O30" i="5"/>
  <c r="N11" i="5"/>
  <c r="N30" i="5"/>
  <c r="M11" i="5"/>
  <c r="M30" i="5"/>
  <c r="J11" i="5"/>
  <c r="J30" i="5"/>
  <c r="G11" i="5"/>
  <c r="G30" i="5"/>
  <c r="F11" i="5"/>
  <c r="F30" i="5"/>
  <c r="C41" i="5"/>
  <c r="D42" i="5" s="1"/>
  <c r="E42" i="5" s="1"/>
  <c r="F42" i="5" s="1"/>
  <c r="G42" i="5" s="1"/>
  <c r="H42" i="5" s="1"/>
  <c r="I42" i="5" s="1"/>
  <c r="J42" i="5" s="1"/>
  <c r="H11" i="5"/>
  <c r="H30" i="5"/>
  <c r="C39" i="5"/>
  <c r="D40" i="5" s="1"/>
  <c r="E40" i="5" s="1"/>
  <c r="F40" i="5" s="1"/>
  <c r="G40" i="5" s="1"/>
  <c r="E11" i="5"/>
  <c r="E30" i="5"/>
  <c r="D11" i="5"/>
  <c r="D30" i="5"/>
  <c r="C36" i="5"/>
  <c r="I13" i="17"/>
  <c r="I32" i="17"/>
  <c r="I11" i="5"/>
  <c r="I30" i="5"/>
  <c r="K11" i="5"/>
  <c r="K30" i="5"/>
  <c r="K13" i="17"/>
  <c r="K32" i="17"/>
  <c r="L11" i="5"/>
  <c r="L30" i="5"/>
  <c r="L13" i="17"/>
  <c r="L32" i="17"/>
  <c r="L7" i="7"/>
  <c r="L26" i="7"/>
  <c r="P3" i="17"/>
  <c r="P4" i="17"/>
  <c r="P5" i="17"/>
  <c r="G42" i="11"/>
  <c r="G44" i="11" s="1"/>
  <c r="G31" i="11"/>
  <c r="G32" i="11"/>
  <c r="X26" i="11"/>
  <c r="K38" i="18"/>
  <c r="L38" i="18" s="1"/>
  <c r="M38" i="18" s="1"/>
  <c r="N38" i="18" s="1"/>
  <c r="O38" i="18" s="1"/>
  <c r="D38" i="18"/>
  <c r="E38" i="18" s="1"/>
  <c r="F38" i="18" s="1"/>
  <c r="G38" i="18" s="1"/>
  <c r="H38" i="18" s="1"/>
  <c r="C35" i="18"/>
  <c r="D36" i="18" s="1"/>
  <c r="E36" i="18" s="1"/>
  <c r="F36" i="18" s="1"/>
  <c r="G36" i="18" s="1"/>
  <c r="C32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E22" i="18"/>
  <c r="F22" i="18" s="1"/>
  <c r="G22" i="18" s="1"/>
  <c r="H22" i="18" s="1"/>
  <c r="I22" i="18" s="1"/>
  <c r="J22" i="18" s="1"/>
  <c r="K22" i="18" s="1"/>
  <c r="L22" i="18" s="1"/>
  <c r="M22" i="18" s="1"/>
  <c r="N22" i="18" s="1"/>
  <c r="O22" i="18" s="1"/>
  <c r="D21" i="18"/>
  <c r="E21" i="18" s="1"/>
  <c r="F21" i="18" s="1"/>
  <c r="G21" i="18" s="1"/>
  <c r="H21" i="18" s="1"/>
  <c r="I21" i="18" s="1"/>
  <c r="J21" i="18" s="1"/>
  <c r="K21" i="18" s="1"/>
  <c r="L21" i="18" s="1"/>
  <c r="M21" i="18" s="1"/>
  <c r="N21" i="18" s="1"/>
  <c r="O21" i="18" s="1"/>
  <c r="D20" i="18"/>
  <c r="E20" i="18" s="1"/>
  <c r="F20" i="18" s="1"/>
  <c r="G20" i="18" s="1"/>
  <c r="H20" i="18" s="1"/>
  <c r="I20" i="18" s="1"/>
  <c r="J20" i="18" s="1"/>
  <c r="K20" i="18" s="1"/>
  <c r="L20" i="18" s="1"/>
  <c r="M20" i="18" s="1"/>
  <c r="N20" i="18" s="1"/>
  <c r="O20" i="18" s="1"/>
  <c r="D19" i="18"/>
  <c r="E19" i="18" s="1"/>
  <c r="F19" i="18" s="1"/>
  <c r="G19" i="18" s="1"/>
  <c r="H19" i="18" s="1"/>
  <c r="I19" i="18" s="1"/>
  <c r="J19" i="18" s="1"/>
  <c r="K19" i="18" s="1"/>
  <c r="L19" i="18" s="1"/>
  <c r="M19" i="18" s="1"/>
  <c r="N19" i="18" s="1"/>
  <c r="O19" i="18" s="1"/>
  <c r="E17" i="18"/>
  <c r="F17" i="18" s="1"/>
  <c r="G17" i="18" s="1"/>
  <c r="H17" i="18" s="1"/>
  <c r="I17" i="18" s="1"/>
  <c r="J17" i="18" s="1"/>
  <c r="K17" i="18" s="1"/>
  <c r="L17" i="18" s="1"/>
  <c r="M17" i="18" s="1"/>
  <c r="N17" i="18" s="1"/>
  <c r="O17" i="18" s="1"/>
  <c r="D12" i="18"/>
  <c r="E12" i="18" s="1"/>
  <c r="F12" i="18" s="1"/>
  <c r="G12" i="18" s="1"/>
  <c r="O7" i="18"/>
  <c r="N7" i="18"/>
  <c r="M7" i="18"/>
  <c r="L7" i="18"/>
  <c r="K7" i="18"/>
  <c r="J7" i="18"/>
  <c r="I7" i="18"/>
  <c r="H7" i="18"/>
  <c r="G7" i="18"/>
  <c r="F7" i="18"/>
  <c r="E7" i="18"/>
  <c r="D7" i="18"/>
  <c r="C37" i="4"/>
  <c r="D38" i="4" s="1"/>
  <c r="E38" i="4" s="1"/>
  <c r="F38" i="4" s="1"/>
  <c r="G38" i="4" s="1"/>
  <c r="H38" i="4" s="1"/>
  <c r="I38" i="4" s="1"/>
  <c r="J38" i="4" s="1"/>
  <c r="C35" i="4"/>
  <c r="C32" i="4"/>
  <c r="O26" i="4"/>
  <c r="N26" i="4"/>
  <c r="M26" i="4"/>
  <c r="L26" i="4"/>
  <c r="K26" i="4"/>
  <c r="J26" i="4"/>
  <c r="I26" i="4"/>
  <c r="H26" i="4"/>
  <c r="G26" i="4"/>
  <c r="F26" i="4"/>
  <c r="E26" i="4"/>
  <c r="D26" i="4"/>
  <c r="E22" i="4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E21" i="4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E20" i="4"/>
  <c r="F20" i="4" s="1"/>
  <c r="G20" i="4" s="1"/>
  <c r="H20" i="4" s="1"/>
  <c r="I20" i="4" s="1"/>
  <c r="J20" i="4" s="1"/>
  <c r="K20" i="4" s="1"/>
  <c r="L20" i="4" s="1"/>
  <c r="M20" i="4" s="1"/>
  <c r="N20" i="4" s="1"/>
  <c r="O20" i="4" s="1"/>
  <c r="E19" i="4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E17" i="4"/>
  <c r="F17" i="4" s="1"/>
  <c r="G17" i="4" s="1"/>
  <c r="H17" i="4" s="1"/>
  <c r="I17" i="4" s="1"/>
  <c r="J17" i="4" s="1"/>
  <c r="K17" i="4" s="1"/>
  <c r="L17" i="4" s="1"/>
  <c r="M17" i="4" s="1"/>
  <c r="N17" i="4" s="1"/>
  <c r="O17" i="4" s="1"/>
  <c r="E16" i="4"/>
  <c r="F16" i="4" s="1"/>
  <c r="G16" i="4" s="1"/>
  <c r="H16" i="4" s="1"/>
  <c r="I16" i="4" s="1"/>
  <c r="J16" i="4" s="1"/>
  <c r="K16" i="4" s="1"/>
  <c r="L16" i="4" s="1"/>
  <c r="M16" i="4" s="1"/>
  <c r="N16" i="4" s="1"/>
  <c r="O16" i="4" s="1"/>
  <c r="E15" i="4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E8" i="4"/>
  <c r="F8" i="4" s="1"/>
  <c r="G8" i="4" s="1"/>
  <c r="H8" i="4" s="1"/>
  <c r="I8" i="4" s="1"/>
  <c r="J8" i="4" s="1"/>
  <c r="K8" i="4" s="1"/>
  <c r="L8" i="4" s="1"/>
  <c r="M8" i="4" s="1"/>
  <c r="N8" i="4" s="1"/>
  <c r="O8" i="4" s="1"/>
  <c r="O7" i="4"/>
  <c r="N7" i="4"/>
  <c r="M7" i="4"/>
  <c r="L7" i="4"/>
  <c r="K7" i="4"/>
  <c r="J7" i="4"/>
  <c r="I7" i="4"/>
  <c r="H7" i="4"/>
  <c r="G7" i="4"/>
  <c r="F7" i="4"/>
  <c r="E7" i="4"/>
  <c r="D7" i="4"/>
  <c r="E6" i="4"/>
  <c r="F6" i="4" s="1"/>
  <c r="G6" i="4" s="1"/>
  <c r="H6" i="4" s="1"/>
  <c r="I6" i="4" s="1"/>
  <c r="J6" i="4" s="1"/>
  <c r="K6" i="4" s="1"/>
  <c r="L6" i="4" s="1"/>
  <c r="M6" i="4" s="1"/>
  <c r="N6" i="4" s="1"/>
  <c r="O6" i="4" s="1"/>
  <c r="E12" i="4"/>
  <c r="F12" i="4" s="1"/>
  <c r="D36" i="4"/>
  <c r="E36" i="4" s="1"/>
  <c r="F36" i="4" s="1"/>
  <c r="G36" i="4" s="1"/>
  <c r="P39" i="3"/>
  <c r="C37" i="3"/>
  <c r="D38" i="3" s="1"/>
  <c r="E38" i="3" s="1"/>
  <c r="F38" i="3" s="1"/>
  <c r="G38" i="3" s="1"/>
  <c r="H38" i="3" s="1"/>
  <c r="C35" i="3"/>
  <c r="D36" i="3" s="1"/>
  <c r="E36" i="3" s="1"/>
  <c r="F36" i="3" s="1"/>
  <c r="G36" i="3" s="1"/>
  <c r="C32" i="3"/>
  <c r="O26" i="3"/>
  <c r="N26" i="3"/>
  <c r="M26" i="3"/>
  <c r="L26" i="3"/>
  <c r="K26" i="3"/>
  <c r="J26" i="3"/>
  <c r="I26" i="3"/>
  <c r="H26" i="3"/>
  <c r="G26" i="3"/>
  <c r="F26" i="3"/>
  <c r="E26" i="3"/>
  <c r="D26" i="3"/>
  <c r="E22" i="3"/>
  <c r="F22" i="3" s="1"/>
  <c r="G22" i="3" s="1"/>
  <c r="H22" i="3" s="1"/>
  <c r="I22" i="3" s="1"/>
  <c r="J22" i="3" s="1"/>
  <c r="K22" i="3" s="1"/>
  <c r="L22" i="3" s="1"/>
  <c r="M22" i="3" s="1"/>
  <c r="N22" i="3" s="1"/>
  <c r="O22" i="3" s="1"/>
  <c r="E21" i="3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E20" i="3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E19" i="3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E18" i="3"/>
  <c r="F18" i="3" s="1"/>
  <c r="G18" i="3" s="1"/>
  <c r="H18" i="3" s="1"/>
  <c r="I18" i="3" s="1"/>
  <c r="J18" i="3" s="1"/>
  <c r="K18" i="3" s="1"/>
  <c r="L18" i="3" s="1"/>
  <c r="M18" i="3" s="1"/>
  <c r="N18" i="3" s="1"/>
  <c r="O18" i="3" s="1"/>
  <c r="E16" i="3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E15" i="3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E8" i="3"/>
  <c r="F8" i="3" s="1"/>
  <c r="G8" i="3" s="1"/>
  <c r="H8" i="3" s="1"/>
  <c r="I8" i="3" s="1"/>
  <c r="J8" i="3" s="1"/>
  <c r="K8" i="3" s="1"/>
  <c r="L8" i="3" s="1"/>
  <c r="M8" i="3" s="1"/>
  <c r="N8" i="3" s="1"/>
  <c r="O8" i="3" s="1"/>
  <c r="O7" i="3"/>
  <c r="N7" i="3"/>
  <c r="M7" i="3"/>
  <c r="L7" i="3"/>
  <c r="K7" i="3"/>
  <c r="J7" i="3"/>
  <c r="I7" i="3"/>
  <c r="H7" i="3"/>
  <c r="G7" i="3"/>
  <c r="F7" i="3"/>
  <c r="E7" i="3"/>
  <c r="D7" i="3"/>
  <c r="D9" i="3" s="1"/>
  <c r="E6" i="3"/>
  <c r="F6" i="3" s="1"/>
  <c r="G6" i="3" s="1"/>
  <c r="H6" i="3" s="1"/>
  <c r="I6" i="3" s="1"/>
  <c r="J6" i="3" s="1"/>
  <c r="K6" i="3" s="1"/>
  <c r="L6" i="3" s="1"/>
  <c r="M6" i="3" s="1"/>
  <c r="N6" i="3" s="1"/>
  <c r="O6" i="3" s="1"/>
  <c r="E5" i="3"/>
  <c r="F5" i="3" s="1"/>
  <c r="E23" i="11"/>
  <c r="D5" i="9" s="1"/>
  <c r="M36" i="8"/>
  <c r="N36" i="8" s="1"/>
  <c r="O36" i="8" s="1"/>
  <c r="C35" i="8"/>
  <c r="D36" i="8" s="1"/>
  <c r="E36" i="8" s="1"/>
  <c r="F36" i="8" s="1"/>
  <c r="G36" i="8" s="1"/>
  <c r="C33" i="8"/>
  <c r="C35" i="6"/>
  <c r="D36" i="6" s="1"/>
  <c r="E36" i="6" s="1"/>
  <c r="F36" i="6" s="1"/>
  <c r="G36" i="6" s="1"/>
  <c r="O40" i="16"/>
  <c r="D38" i="16"/>
  <c r="E38" i="16" s="1"/>
  <c r="F38" i="16" s="1"/>
  <c r="G38" i="16" s="1"/>
  <c r="H38" i="16" s="1"/>
  <c r="C35" i="16"/>
  <c r="D36" i="16" s="1"/>
  <c r="E36" i="16" s="1"/>
  <c r="F36" i="16" s="1"/>
  <c r="G36" i="16" s="1"/>
  <c r="O40" i="15"/>
  <c r="D38" i="15"/>
  <c r="E38" i="15" s="1"/>
  <c r="F38" i="15" s="1"/>
  <c r="G38" i="15" s="1"/>
  <c r="H38" i="15" s="1"/>
  <c r="I38" i="15" s="1"/>
  <c r="J38" i="15" s="1"/>
  <c r="K38" i="15" s="1"/>
  <c r="L38" i="15" s="1"/>
  <c r="M38" i="15" s="1"/>
  <c r="N38" i="15" s="1"/>
  <c r="O38" i="15" s="1"/>
  <c r="C35" i="15"/>
  <c r="D36" i="15" s="1"/>
  <c r="E36" i="15" s="1"/>
  <c r="F36" i="15" s="1"/>
  <c r="G36" i="15" s="1"/>
  <c r="O40" i="10"/>
  <c r="D38" i="10"/>
  <c r="E38" i="10" s="1"/>
  <c r="F38" i="10" s="1"/>
  <c r="G38" i="10" s="1"/>
  <c r="H38" i="10" s="1"/>
  <c r="I38" i="10" s="1"/>
  <c r="J38" i="10" s="1"/>
  <c r="K38" i="10" s="1"/>
  <c r="L38" i="10" s="1"/>
  <c r="M38" i="10" s="1"/>
  <c r="N38" i="10" s="1"/>
  <c r="O38" i="10" s="1"/>
  <c r="C35" i="10"/>
  <c r="D36" i="10" s="1"/>
  <c r="E36" i="10" s="1"/>
  <c r="F36" i="10" s="1"/>
  <c r="G36" i="10" s="1"/>
  <c r="O39" i="9"/>
  <c r="C36" i="9"/>
  <c r="D37" i="9" s="1"/>
  <c r="E37" i="9" s="1"/>
  <c r="F37" i="9" s="1"/>
  <c r="G37" i="9" s="1"/>
  <c r="H37" i="9" s="1"/>
  <c r="C34" i="9"/>
  <c r="D35" i="9" s="1"/>
  <c r="E35" i="9" s="1"/>
  <c r="F35" i="9" s="1"/>
  <c r="G35" i="9" s="1"/>
  <c r="C32" i="16"/>
  <c r="C32" i="15"/>
  <c r="C32" i="10"/>
  <c r="C31" i="9"/>
  <c r="C32" i="6"/>
  <c r="O49" i="11"/>
  <c r="Q40" i="11"/>
  <c r="D7" i="10"/>
  <c r="D6" i="9"/>
  <c r="D7" i="8"/>
  <c r="O7" i="16"/>
  <c r="N7" i="16"/>
  <c r="M7" i="16"/>
  <c r="L7" i="16"/>
  <c r="K7" i="16"/>
  <c r="J7" i="16"/>
  <c r="I7" i="16"/>
  <c r="H7" i="16"/>
  <c r="G7" i="16"/>
  <c r="F7" i="16"/>
  <c r="E7" i="16"/>
  <c r="D7" i="16"/>
  <c r="O7" i="15"/>
  <c r="N7" i="15"/>
  <c r="M7" i="15"/>
  <c r="L7" i="15"/>
  <c r="K7" i="15"/>
  <c r="J7" i="15"/>
  <c r="I7" i="15"/>
  <c r="H7" i="15"/>
  <c r="G7" i="15"/>
  <c r="F7" i="15"/>
  <c r="E7" i="15"/>
  <c r="D7" i="15"/>
  <c r="O7" i="10"/>
  <c r="N7" i="10"/>
  <c r="M7" i="10"/>
  <c r="L7" i="10"/>
  <c r="K7" i="10"/>
  <c r="J7" i="10"/>
  <c r="I7" i="10"/>
  <c r="H7" i="10"/>
  <c r="G7" i="10"/>
  <c r="F7" i="10"/>
  <c r="E7" i="10"/>
  <c r="O6" i="9"/>
  <c r="N6" i="9"/>
  <c r="M6" i="9"/>
  <c r="L6" i="9"/>
  <c r="K6" i="9"/>
  <c r="J6" i="9"/>
  <c r="I6" i="9"/>
  <c r="H6" i="9"/>
  <c r="G6" i="9"/>
  <c r="F6" i="9"/>
  <c r="E6" i="9"/>
  <c r="O7" i="8"/>
  <c r="N7" i="8"/>
  <c r="M7" i="8"/>
  <c r="L7" i="8"/>
  <c r="K7" i="8"/>
  <c r="J7" i="8"/>
  <c r="I7" i="8"/>
  <c r="H7" i="8"/>
  <c r="G7" i="8"/>
  <c r="F7" i="8"/>
  <c r="E7" i="8"/>
  <c r="O7" i="6"/>
  <c r="N7" i="6"/>
  <c r="M7" i="6"/>
  <c r="L7" i="6"/>
  <c r="K7" i="6"/>
  <c r="J7" i="6"/>
  <c r="I7" i="6"/>
  <c r="H7" i="6"/>
  <c r="G7" i="6"/>
  <c r="F7" i="6"/>
  <c r="E7" i="6"/>
  <c r="D7" i="6"/>
  <c r="O26" i="16"/>
  <c r="N26" i="16"/>
  <c r="M26" i="16"/>
  <c r="L26" i="16"/>
  <c r="K26" i="16"/>
  <c r="J26" i="16"/>
  <c r="I26" i="16"/>
  <c r="H26" i="16"/>
  <c r="G26" i="16"/>
  <c r="F26" i="16"/>
  <c r="E26" i="16"/>
  <c r="D26" i="16"/>
  <c r="O26" i="15"/>
  <c r="N26" i="15"/>
  <c r="M26" i="15"/>
  <c r="L26" i="15"/>
  <c r="K26" i="15"/>
  <c r="J26" i="15"/>
  <c r="I26" i="15"/>
  <c r="H26" i="15"/>
  <c r="G26" i="15"/>
  <c r="F26" i="15"/>
  <c r="E26" i="15"/>
  <c r="D26" i="15"/>
  <c r="O26" i="10"/>
  <c r="N26" i="10"/>
  <c r="M26" i="10"/>
  <c r="L26" i="10"/>
  <c r="K26" i="10"/>
  <c r="J26" i="10"/>
  <c r="I26" i="10"/>
  <c r="H26" i="10"/>
  <c r="G26" i="10"/>
  <c r="F26" i="10"/>
  <c r="E26" i="10"/>
  <c r="D26" i="10"/>
  <c r="O25" i="9"/>
  <c r="N25" i="9"/>
  <c r="M25" i="9"/>
  <c r="L25" i="9"/>
  <c r="K25" i="9"/>
  <c r="J25" i="9"/>
  <c r="I25" i="9"/>
  <c r="H25" i="9"/>
  <c r="G25" i="9"/>
  <c r="F25" i="9"/>
  <c r="E25" i="9"/>
  <c r="D25" i="9"/>
  <c r="O26" i="8"/>
  <c r="N26" i="8"/>
  <c r="M26" i="8"/>
  <c r="L26" i="8"/>
  <c r="K26" i="8"/>
  <c r="J26" i="8"/>
  <c r="I26" i="8"/>
  <c r="H26" i="8"/>
  <c r="G26" i="8"/>
  <c r="F26" i="8"/>
  <c r="E26" i="8"/>
  <c r="D26" i="8"/>
  <c r="O26" i="6"/>
  <c r="N26" i="6"/>
  <c r="M26" i="6"/>
  <c r="L26" i="6"/>
  <c r="K26" i="6"/>
  <c r="J26" i="6"/>
  <c r="I26" i="6"/>
  <c r="H26" i="6"/>
  <c r="G26" i="6"/>
  <c r="F26" i="6"/>
  <c r="E26" i="6"/>
  <c r="D26" i="6"/>
  <c r="H24" i="11"/>
  <c r="H23" i="11"/>
  <c r="G23" i="11" s="1"/>
  <c r="G21" i="11"/>
  <c r="H21" i="11" s="1"/>
  <c r="G19" i="11"/>
  <c r="H19" i="11" s="1"/>
  <c r="G13" i="11"/>
  <c r="H13" i="11" s="1"/>
  <c r="G15" i="11"/>
  <c r="H15" i="11" s="1"/>
  <c r="D6" i="15"/>
  <c r="E22" i="16"/>
  <c r="F22" i="16" s="1"/>
  <c r="G22" i="16" s="1"/>
  <c r="H22" i="16" s="1"/>
  <c r="I22" i="16" s="1"/>
  <c r="J22" i="16" s="1"/>
  <c r="K22" i="16" s="1"/>
  <c r="L22" i="16" s="1"/>
  <c r="M22" i="16" s="1"/>
  <c r="N22" i="16" s="1"/>
  <c r="O22" i="16" s="1"/>
  <c r="E17" i="16"/>
  <c r="F17" i="16" s="1"/>
  <c r="G17" i="16" s="1"/>
  <c r="H17" i="16" s="1"/>
  <c r="I17" i="16" s="1"/>
  <c r="J17" i="16" s="1"/>
  <c r="K17" i="16" s="1"/>
  <c r="L17" i="16" s="1"/>
  <c r="M17" i="16" s="1"/>
  <c r="N17" i="16" s="1"/>
  <c r="O17" i="16" s="1"/>
  <c r="E22" i="15"/>
  <c r="F22" i="15" s="1"/>
  <c r="G22" i="15" s="1"/>
  <c r="H22" i="15" s="1"/>
  <c r="I22" i="15" s="1"/>
  <c r="J22" i="15" s="1"/>
  <c r="K22" i="15" s="1"/>
  <c r="L22" i="15" s="1"/>
  <c r="M22" i="15" s="1"/>
  <c r="N22" i="15" s="1"/>
  <c r="O22" i="15" s="1"/>
  <c r="E17" i="15"/>
  <c r="F17" i="15" s="1"/>
  <c r="G17" i="15" s="1"/>
  <c r="H17" i="15" s="1"/>
  <c r="I17" i="15" s="1"/>
  <c r="J17" i="15" s="1"/>
  <c r="K17" i="15" s="1"/>
  <c r="L17" i="15" s="1"/>
  <c r="M17" i="15" s="1"/>
  <c r="N17" i="15" s="1"/>
  <c r="O17" i="15" s="1"/>
  <c r="E22" i="10"/>
  <c r="F22" i="10" s="1"/>
  <c r="G22" i="10" s="1"/>
  <c r="H22" i="10" s="1"/>
  <c r="I22" i="10" s="1"/>
  <c r="J22" i="10" s="1"/>
  <c r="K22" i="10" s="1"/>
  <c r="L22" i="10" s="1"/>
  <c r="M22" i="10" s="1"/>
  <c r="N22" i="10" s="1"/>
  <c r="O22" i="10" s="1"/>
  <c r="E17" i="10"/>
  <c r="F17" i="10" s="1"/>
  <c r="G17" i="10" s="1"/>
  <c r="H17" i="10" s="1"/>
  <c r="I17" i="10" s="1"/>
  <c r="J17" i="10" s="1"/>
  <c r="K17" i="10" s="1"/>
  <c r="L17" i="10" s="1"/>
  <c r="M17" i="10" s="1"/>
  <c r="N17" i="10" s="1"/>
  <c r="O17" i="10" s="1"/>
  <c r="E21" i="9"/>
  <c r="F21" i="9" s="1"/>
  <c r="G21" i="9" s="1"/>
  <c r="H21" i="9" s="1"/>
  <c r="I21" i="9" s="1"/>
  <c r="J21" i="9" s="1"/>
  <c r="K21" i="9" s="1"/>
  <c r="L21" i="9" s="1"/>
  <c r="M21" i="9" s="1"/>
  <c r="N21" i="9" s="1"/>
  <c r="O21" i="9" s="1"/>
  <c r="E16" i="9"/>
  <c r="F16" i="9" s="1"/>
  <c r="G16" i="9" s="1"/>
  <c r="H16" i="9" s="1"/>
  <c r="I16" i="9" s="1"/>
  <c r="J16" i="9" s="1"/>
  <c r="K16" i="9" s="1"/>
  <c r="L16" i="9" s="1"/>
  <c r="M16" i="9" s="1"/>
  <c r="N16" i="9" s="1"/>
  <c r="O16" i="9" s="1"/>
  <c r="E22" i="8"/>
  <c r="F22" i="8" s="1"/>
  <c r="G22" i="8" s="1"/>
  <c r="H22" i="8" s="1"/>
  <c r="I22" i="8" s="1"/>
  <c r="J22" i="8" s="1"/>
  <c r="K22" i="8" s="1"/>
  <c r="L22" i="8" s="1"/>
  <c r="M22" i="8" s="1"/>
  <c r="N22" i="8" s="1"/>
  <c r="O22" i="8" s="1"/>
  <c r="E17" i="8"/>
  <c r="F17" i="8" s="1"/>
  <c r="G17" i="8" s="1"/>
  <c r="H17" i="8" s="1"/>
  <c r="I17" i="8" s="1"/>
  <c r="J17" i="8" s="1"/>
  <c r="K17" i="8" s="1"/>
  <c r="L17" i="8" s="1"/>
  <c r="M17" i="8" s="1"/>
  <c r="N17" i="8" s="1"/>
  <c r="O17" i="8" s="1"/>
  <c r="E22" i="6"/>
  <c r="F22" i="6" s="1"/>
  <c r="G22" i="6" s="1"/>
  <c r="H22" i="6" s="1"/>
  <c r="I22" i="6" s="1"/>
  <c r="J22" i="6" s="1"/>
  <c r="K22" i="6" s="1"/>
  <c r="L22" i="6" s="1"/>
  <c r="M22" i="6" s="1"/>
  <c r="N22" i="6" s="1"/>
  <c r="O22" i="6" s="1"/>
  <c r="E17" i="6"/>
  <c r="F17" i="6" s="1"/>
  <c r="G17" i="6" s="1"/>
  <c r="H17" i="6" s="1"/>
  <c r="I17" i="6" s="1"/>
  <c r="J17" i="6" s="1"/>
  <c r="K17" i="6" s="1"/>
  <c r="L17" i="6" s="1"/>
  <c r="M17" i="6" s="1"/>
  <c r="N17" i="6" s="1"/>
  <c r="O17" i="6" s="1"/>
  <c r="E17" i="11"/>
  <c r="D5" i="6" s="1"/>
  <c r="E5" i="6" s="1"/>
  <c r="F5" i="6" s="1"/>
  <c r="G5" i="6" s="1"/>
  <c r="D17" i="9"/>
  <c r="E17" i="9" s="1"/>
  <c r="F17" i="9" s="1"/>
  <c r="G17" i="9" s="1"/>
  <c r="H17" i="9" s="1"/>
  <c r="I17" i="9" s="1"/>
  <c r="J17" i="9" s="1"/>
  <c r="K17" i="9" s="1"/>
  <c r="L17" i="9" s="1"/>
  <c r="M17" i="9" s="1"/>
  <c r="N17" i="9" s="1"/>
  <c r="O17" i="9" s="1"/>
  <c r="D18" i="8"/>
  <c r="E18" i="8" s="1"/>
  <c r="F18" i="8" s="1"/>
  <c r="G18" i="8" s="1"/>
  <c r="H18" i="8" s="1"/>
  <c r="I18" i="8" s="1"/>
  <c r="J18" i="8" s="1"/>
  <c r="K18" i="8" s="1"/>
  <c r="L18" i="8" s="1"/>
  <c r="M18" i="8" s="1"/>
  <c r="N18" i="8" s="1"/>
  <c r="O18" i="8" s="1"/>
  <c r="D12" i="16"/>
  <c r="E12" i="16" s="1"/>
  <c r="F12" i="16" s="1"/>
  <c r="G12" i="16" s="1"/>
  <c r="D12" i="10"/>
  <c r="E12" i="10" s="1"/>
  <c r="F12" i="10" s="1"/>
  <c r="G12" i="10" s="1"/>
  <c r="H12" i="10" s="1"/>
  <c r="D11" i="9"/>
  <c r="E11" i="9" s="1"/>
  <c r="F11" i="9" s="1"/>
  <c r="D12" i="15"/>
  <c r="D12" i="8"/>
  <c r="E12" i="8" s="1"/>
  <c r="F12" i="8" s="1"/>
  <c r="G12" i="8" s="1"/>
  <c r="D12" i="6"/>
  <c r="D19" i="15"/>
  <c r="E19" i="15" s="1"/>
  <c r="F19" i="15" s="1"/>
  <c r="G19" i="15" s="1"/>
  <c r="H19" i="15" s="1"/>
  <c r="I19" i="15" s="1"/>
  <c r="J19" i="15" s="1"/>
  <c r="K19" i="15" s="1"/>
  <c r="L19" i="15" s="1"/>
  <c r="M19" i="15" s="1"/>
  <c r="N19" i="15" s="1"/>
  <c r="O19" i="15" s="1"/>
  <c r="D19" i="10"/>
  <c r="E19" i="10" s="1"/>
  <c r="F19" i="10" s="1"/>
  <c r="G19" i="10" s="1"/>
  <c r="H19" i="10" s="1"/>
  <c r="I19" i="10" s="1"/>
  <c r="J19" i="10" s="1"/>
  <c r="K19" i="10" s="1"/>
  <c r="L19" i="10" s="1"/>
  <c r="M19" i="10" s="1"/>
  <c r="N19" i="10" s="1"/>
  <c r="O19" i="10" s="1"/>
  <c r="D19" i="8"/>
  <c r="E19" i="8" s="1"/>
  <c r="F19" i="8" s="1"/>
  <c r="G19" i="8" s="1"/>
  <c r="H19" i="8" s="1"/>
  <c r="I19" i="8" s="1"/>
  <c r="J19" i="8" s="1"/>
  <c r="K19" i="8" s="1"/>
  <c r="L19" i="8" s="1"/>
  <c r="M19" i="8" s="1"/>
  <c r="N19" i="8" s="1"/>
  <c r="O19" i="8" s="1"/>
  <c r="D19" i="16"/>
  <c r="E19" i="16" s="1"/>
  <c r="F19" i="16" s="1"/>
  <c r="G19" i="16" s="1"/>
  <c r="H19" i="16" s="1"/>
  <c r="I19" i="16" s="1"/>
  <c r="J19" i="16" s="1"/>
  <c r="K19" i="16" s="1"/>
  <c r="L19" i="16" s="1"/>
  <c r="M19" i="16" s="1"/>
  <c r="N19" i="16" s="1"/>
  <c r="O19" i="16" s="1"/>
  <c r="D18" i="9"/>
  <c r="E18" i="9" s="1"/>
  <c r="F18" i="9" s="1"/>
  <c r="G18" i="9" s="1"/>
  <c r="H18" i="9" s="1"/>
  <c r="I18" i="9" s="1"/>
  <c r="J18" i="9" s="1"/>
  <c r="K18" i="9" s="1"/>
  <c r="L18" i="9" s="1"/>
  <c r="M18" i="9" s="1"/>
  <c r="N18" i="9" s="1"/>
  <c r="O18" i="9" s="1"/>
  <c r="D19" i="6"/>
  <c r="E19" i="6" s="1"/>
  <c r="F19" i="6" s="1"/>
  <c r="G19" i="6" s="1"/>
  <c r="H19" i="6" s="1"/>
  <c r="I19" i="6" s="1"/>
  <c r="J19" i="6" s="1"/>
  <c r="K19" i="6" s="1"/>
  <c r="L19" i="6" s="1"/>
  <c r="M19" i="6" s="1"/>
  <c r="N19" i="6" s="1"/>
  <c r="O19" i="6" s="1"/>
  <c r="D20" i="10"/>
  <c r="E20" i="10" s="1"/>
  <c r="D20" i="16"/>
  <c r="E20" i="16" s="1"/>
  <c r="D20" i="8"/>
  <c r="E20" i="8" s="1"/>
  <c r="D20" i="6"/>
  <c r="E20" i="6" s="1"/>
  <c r="D20" i="15"/>
  <c r="E20" i="15" s="1"/>
  <c r="F20" i="15" s="1"/>
  <c r="G20" i="15" s="1"/>
  <c r="H20" i="15" s="1"/>
  <c r="I20" i="15" s="1"/>
  <c r="J20" i="15" s="1"/>
  <c r="K20" i="15" s="1"/>
  <c r="L20" i="15" s="1"/>
  <c r="M20" i="15" s="1"/>
  <c r="N20" i="15" s="1"/>
  <c r="O20" i="15" s="1"/>
  <c r="D19" i="9"/>
  <c r="E19" i="9" s="1"/>
  <c r="F19" i="9" s="1"/>
  <c r="G19" i="9" s="1"/>
  <c r="H19" i="9" s="1"/>
  <c r="I19" i="9" s="1"/>
  <c r="J19" i="9" s="1"/>
  <c r="K19" i="9" s="1"/>
  <c r="L19" i="9" s="1"/>
  <c r="M19" i="9" s="1"/>
  <c r="N19" i="9" s="1"/>
  <c r="O19" i="9" s="1"/>
  <c r="D21" i="8"/>
  <c r="E21" i="8" s="1"/>
  <c r="F21" i="8" s="1"/>
  <c r="G21" i="8" s="1"/>
  <c r="H21" i="8" s="1"/>
  <c r="I21" i="8" s="1"/>
  <c r="J21" i="8" s="1"/>
  <c r="K21" i="8" s="1"/>
  <c r="L21" i="8" s="1"/>
  <c r="M21" i="8" s="1"/>
  <c r="N21" i="8" s="1"/>
  <c r="O21" i="8" s="1"/>
  <c r="D16" i="6"/>
  <c r="E16" i="6" s="1"/>
  <c r="F16" i="6" s="1"/>
  <c r="G16" i="6" s="1"/>
  <c r="H16" i="6" s="1"/>
  <c r="I16" i="6" s="1"/>
  <c r="J16" i="6" s="1"/>
  <c r="K16" i="6" s="1"/>
  <c r="L16" i="6" s="1"/>
  <c r="M16" i="6" s="1"/>
  <c r="N16" i="6" s="1"/>
  <c r="O16" i="6" s="1"/>
  <c r="D16" i="15"/>
  <c r="E16" i="15" s="1"/>
  <c r="F16" i="15" s="1"/>
  <c r="G16" i="15" s="1"/>
  <c r="H16" i="15" s="1"/>
  <c r="I16" i="15" s="1"/>
  <c r="J16" i="15" s="1"/>
  <c r="K16" i="15" s="1"/>
  <c r="L16" i="15" s="1"/>
  <c r="M16" i="15" s="1"/>
  <c r="N16" i="15" s="1"/>
  <c r="O16" i="15" s="1"/>
  <c r="F42" i="11"/>
  <c r="F44" i="11" s="1"/>
  <c r="J37" i="16"/>
  <c r="J38" i="16" s="1"/>
  <c r="K38" i="16" s="1"/>
  <c r="L38" i="16" s="1"/>
  <c r="M38" i="16" s="1"/>
  <c r="N38" i="16" s="1"/>
  <c r="O38" i="16" s="1"/>
  <c r="G43" i="11" l="1"/>
  <c r="E31" i="11" s="1"/>
  <c r="K31" i="11" s="1"/>
  <c r="G35" i="40"/>
  <c r="F35" i="40"/>
  <c r="H28" i="40"/>
  <c r="S29" i="40"/>
  <c r="J19" i="11"/>
  <c r="F43" i="11"/>
  <c r="E13" i="11" s="1"/>
  <c r="K13" i="11" s="1"/>
  <c r="K19" i="11"/>
  <c r="E43" i="11"/>
  <c r="O47" i="11" s="1"/>
  <c r="E21" i="11"/>
  <c r="K21" i="11" s="1"/>
  <c r="D21" i="10"/>
  <c r="E21" i="10" s="1"/>
  <c r="F21" i="10" s="1"/>
  <c r="G21" i="10" s="1"/>
  <c r="H21" i="10" s="1"/>
  <c r="I21" i="10" s="1"/>
  <c r="J21" i="10" s="1"/>
  <c r="K21" i="10" s="1"/>
  <c r="L21" i="10" s="1"/>
  <c r="M21" i="10" s="1"/>
  <c r="N21" i="10" s="1"/>
  <c r="O21" i="10" s="1"/>
  <c r="D16" i="10"/>
  <c r="E16" i="10" s="1"/>
  <c r="F16" i="10" s="1"/>
  <c r="G16" i="10" s="1"/>
  <c r="H16" i="10" s="1"/>
  <c r="I16" i="10" s="1"/>
  <c r="J16" i="10" s="1"/>
  <c r="K16" i="10" s="1"/>
  <c r="L16" i="10" s="1"/>
  <c r="M16" i="10" s="1"/>
  <c r="N16" i="10" s="1"/>
  <c r="O16" i="10" s="1"/>
  <c r="D16" i="8"/>
  <c r="E16" i="8" s="1"/>
  <c r="F16" i="8" s="1"/>
  <c r="G16" i="8" s="1"/>
  <c r="H16" i="8" s="1"/>
  <c r="I16" i="8" s="1"/>
  <c r="J16" i="8" s="1"/>
  <c r="K16" i="8" s="1"/>
  <c r="L16" i="8" s="1"/>
  <c r="M16" i="8" s="1"/>
  <c r="N16" i="8" s="1"/>
  <c r="O16" i="8" s="1"/>
  <c r="D20" i="9"/>
  <c r="E20" i="9" s="1"/>
  <c r="F20" i="9" s="1"/>
  <c r="G20" i="9" s="1"/>
  <c r="H20" i="9" s="1"/>
  <c r="I20" i="9" s="1"/>
  <c r="J20" i="9" s="1"/>
  <c r="K20" i="9" s="1"/>
  <c r="L20" i="9" s="1"/>
  <c r="M20" i="9" s="1"/>
  <c r="N20" i="9" s="1"/>
  <c r="O20" i="9" s="1"/>
  <c r="D21" i="15"/>
  <c r="E21" i="15" s="1"/>
  <c r="F21" i="15" s="1"/>
  <c r="G21" i="15" s="1"/>
  <c r="H21" i="15" s="1"/>
  <c r="I21" i="15" s="1"/>
  <c r="J21" i="15" s="1"/>
  <c r="K21" i="15" s="1"/>
  <c r="L21" i="15" s="1"/>
  <c r="M21" i="15" s="1"/>
  <c r="N21" i="15" s="1"/>
  <c r="O21" i="15" s="1"/>
  <c r="D16" i="16"/>
  <c r="E16" i="16" s="1"/>
  <c r="F16" i="16" s="1"/>
  <c r="G16" i="16" s="1"/>
  <c r="H16" i="16" s="1"/>
  <c r="I16" i="16" s="1"/>
  <c r="J16" i="16" s="1"/>
  <c r="K16" i="16" s="1"/>
  <c r="L16" i="16" s="1"/>
  <c r="M16" i="16" s="1"/>
  <c r="N16" i="16" s="1"/>
  <c r="O16" i="16" s="1"/>
  <c r="D15" i="9"/>
  <c r="E15" i="9" s="1"/>
  <c r="F15" i="9" s="1"/>
  <c r="G15" i="9" s="1"/>
  <c r="H15" i="9" s="1"/>
  <c r="I15" i="9" s="1"/>
  <c r="J15" i="9" s="1"/>
  <c r="K15" i="9" s="1"/>
  <c r="L15" i="9" s="1"/>
  <c r="M15" i="9" s="1"/>
  <c r="N15" i="9" s="1"/>
  <c r="O15" i="9" s="1"/>
  <c r="D21" i="6"/>
  <c r="E21" i="6" s="1"/>
  <c r="F21" i="6" s="1"/>
  <c r="G21" i="6" s="1"/>
  <c r="H21" i="6" s="1"/>
  <c r="I21" i="6" s="1"/>
  <c r="J21" i="6" s="1"/>
  <c r="K21" i="6" s="1"/>
  <c r="L21" i="6" s="1"/>
  <c r="M21" i="6" s="1"/>
  <c r="N21" i="6" s="1"/>
  <c r="O21" i="6" s="1"/>
  <c r="P36" i="11"/>
  <c r="O48" i="11"/>
  <c r="V26" i="11"/>
  <c r="AA29" i="11" s="1"/>
  <c r="D18" i="15"/>
  <c r="E18" i="15" s="1"/>
  <c r="F18" i="15" s="1"/>
  <c r="G18" i="15" s="1"/>
  <c r="H18" i="15" s="1"/>
  <c r="I18" i="15" s="1"/>
  <c r="J18" i="15" s="1"/>
  <c r="K18" i="15" s="1"/>
  <c r="L18" i="15" s="1"/>
  <c r="M18" i="15" s="1"/>
  <c r="N18" i="15" s="1"/>
  <c r="O18" i="15" s="1"/>
  <c r="D18" i="10"/>
  <c r="E18" i="10" s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J17" i="11"/>
  <c r="D6" i="16"/>
  <c r="E6" i="16" s="1"/>
  <c r="F6" i="16" s="1"/>
  <c r="G6" i="16" s="1"/>
  <c r="H6" i="16" s="1"/>
  <c r="I6" i="16" s="1"/>
  <c r="J6" i="16" s="1"/>
  <c r="K6" i="16" s="1"/>
  <c r="L6" i="16" s="1"/>
  <c r="M6" i="16" s="1"/>
  <c r="N6" i="16" s="1"/>
  <c r="O6" i="16" s="1"/>
  <c r="D6" i="6"/>
  <c r="E6" i="6" s="1"/>
  <c r="D18" i="7"/>
  <c r="E18" i="7" s="1"/>
  <c r="F18" i="7" s="1"/>
  <c r="G18" i="7" s="1"/>
  <c r="H18" i="7" s="1"/>
  <c r="I18" i="7" s="1"/>
  <c r="J18" i="7" s="1"/>
  <c r="K18" i="7" s="1"/>
  <c r="L18" i="7" s="1"/>
  <c r="M18" i="7" s="1"/>
  <c r="N18" i="7" s="1"/>
  <c r="O18" i="7" s="1"/>
  <c r="D18" i="16"/>
  <c r="E18" i="16" s="1"/>
  <c r="F18" i="16" s="1"/>
  <c r="G18" i="16" s="1"/>
  <c r="H18" i="16" s="1"/>
  <c r="I18" i="16" s="1"/>
  <c r="J18" i="16" s="1"/>
  <c r="K18" i="16" s="1"/>
  <c r="L18" i="16" s="1"/>
  <c r="M18" i="16" s="1"/>
  <c r="N18" i="16" s="1"/>
  <c r="O18" i="16" s="1"/>
  <c r="K17" i="11"/>
  <c r="D6" i="8"/>
  <c r="E6" i="8" s="1"/>
  <c r="F6" i="8" s="1"/>
  <c r="D7" i="9"/>
  <c r="E7" i="9" s="1"/>
  <c r="F7" i="9" s="1"/>
  <c r="G7" i="9" s="1"/>
  <c r="H7" i="9" s="1"/>
  <c r="I7" i="9" s="1"/>
  <c r="J7" i="9" s="1"/>
  <c r="K7" i="9" s="1"/>
  <c r="L7" i="9" s="1"/>
  <c r="M7" i="9" s="1"/>
  <c r="N7" i="9" s="1"/>
  <c r="O7" i="9" s="1"/>
  <c r="D18" i="6"/>
  <c r="E18" i="6" s="1"/>
  <c r="F18" i="6" s="1"/>
  <c r="G18" i="6" s="1"/>
  <c r="H18" i="6" s="1"/>
  <c r="I18" i="6" s="1"/>
  <c r="J18" i="6" s="1"/>
  <c r="K18" i="6" s="1"/>
  <c r="L18" i="6" s="1"/>
  <c r="M18" i="6" s="1"/>
  <c r="N18" i="6" s="1"/>
  <c r="O18" i="6" s="1"/>
  <c r="D18" i="18"/>
  <c r="E18" i="18" s="1"/>
  <c r="F18" i="18" s="1"/>
  <c r="G18" i="18" s="1"/>
  <c r="H18" i="18" s="1"/>
  <c r="I18" i="18" s="1"/>
  <c r="J18" i="18" s="1"/>
  <c r="K18" i="18" s="1"/>
  <c r="L18" i="18" s="1"/>
  <c r="M18" i="18" s="1"/>
  <c r="N18" i="18" s="1"/>
  <c r="O18" i="18" s="1"/>
  <c r="D9" i="4"/>
  <c r="E5" i="4"/>
  <c r="E9" i="3"/>
  <c r="F9" i="3"/>
  <c r="G5" i="3"/>
  <c r="D23" i="3"/>
  <c r="D25" i="3" s="1"/>
  <c r="D27" i="3" s="1"/>
  <c r="E12" i="3"/>
  <c r="G12" i="4"/>
  <c r="E5" i="7"/>
  <c r="F5" i="7" s="1"/>
  <c r="E18" i="4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D23" i="4"/>
  <c r="D8" i="7"/>
  <c r="E8" i="7" s="1"/>
  <c r="F8" i="7" s="1"/>
  <c r="G8" i="7" s="1"/>
  <c r="H8" i="7" s="1"/>
  <c r="I8" i="7" s="1"/>
  <c r="J8" i="7" s="1"/>
  <c r="K8" i="7" s="1"/>
  <c r="L8" i="7" s="1"/>
  <c r="M8" i="7" s="1"/>
  <c r="N8" i="7" s="1"/>
  <c r="O8" i="7" s="1"/>
  <c r="D6" i="7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D6" i="18"/>
  <c r="E6" i="18" s="1"/>
  <c r="F6" i="18" s="1"/>
  <c r="G6" i="18" s="1"/>
  <c r="H6" i="18" s="1"/>
  <c r="I6" i="18" s="1"/>
  <c r="J6" i="18" s="1"/>
  <c r="K6" i="18" s="1"/>
  <c r="L6" i="18" s="1"/>
  <c r="M6" i="18" s="1"/>
  <c r="N6" i="18" s="1"/>
  <c r="O6" i="18" s="1"/>
  <c r="D14" i="17"/>
  <c r="D15" i="17" s="1"/>
  <c r="D21" i="7"/>
  <c r="E21" i="7" s="1"/>
  <c r="F21" i="7" s="1"/>
  <c r="G21" i="7" s="1"/>
  <c r="H21" i="7" s="1"/>
  <c r="I21" i="7" s="1"/>
  <c r="J21" i="7" s="1"/>
  <c r="K21" i="7" s="1"/>
  <c r="L21" i="7" s="1"/>
  <c r="M21" i="7" s="1"/>
  <c r="N21" i="7" s="1"/>
  <c r="O21" i="7" s="1"/>
  <c r="D27" i="17"/>
  <c r="E27" i="17" s="1"/>
  <c r="F27" i="17" s="1"/>
  <c r="G27" i="17" s="1"/>
  <c r="H27" i="17" s="1"/>
  <c r="I27" i="17" s="1"/>
  <c r="J27" i="17" s="1"/>
  <c r="K27" i="17" s="1"/>
  <c r="L27" i="17" s="1"/>
  <c r="M27" i="17" s="1"/>
  <c r="N27" i="17" s="1"/>
  <c r="O27" i="17" s="1"/>
  <c r="D16" i="7"/>
  <c r="E16" i="7" s="1"/>
  <c r="F16" i="7" s="1"/>
  <c r="G16" i="7" s="1"/>
  <c r="H16" i="7" s="1"/>
  <c r="I16" i="7" s="1"/>
  <c r="J16" i="7" s="1"/>
  <c r="K16" i="7" s="1"/>
  <c r="L16" i="7" s="1"/>
  <c r="M16" i="7" s="1"/>
  <c r="N16" i="7" s="1"/>
  <c r="O16" i="7" s="1"/>
  <c r="D22" i="17"/>
  <c r="E22" i="17" s="1"/>
  <c r="F22" i="17" s="1"/>
  <c r="G22" i="17" s="1"/>
  <c r="H22" i="17" s="1"/>
  <c r="I22" i="17" s="1"/>
  <c r="J22" i="17" s="1"/>
  <c r="K22" i="17" s="1"/>
  <c r="L22" i="17" s="1"/>
  <c r="M22" i="17" s="1"/>
  <c r="N22" i="17" s="1"/>
  <c r="O22" i="17" s="1"/>
  <c r="P8" i="17"/>
  <c r="D26" i="17"/>
  <c r="E26" i="17" s="1"/>
  <c r="F26" i="17" s="1"/>
  <c r="G26" i="17" s="1"/>
  <c r="H26" i="17" s="1"/>
  <c r="I26" i="17" s="1"/>
  <c r="J26" i="17" s="1"/>
  <c r="K26" i="17" s="1"/>
  <c r="L26" i="17" s="1"/>
  <c r="M26" i="17" s="1"/>
  <c r="N26" i="17" s="1"/>
  <c r="O26" i="17" s="1"/>
  <c r="D27" i="5"/>
  <c r="D13" i="5"/>
  <c r="D20" i="7"/>
  <c r="E20" i="7" s="1"/>
  <c r="F20" i="7" s="1"/>
  <c r="G20" i="7" s="1"/>
  <c r="H20" i="7" s="1"/>
  <c r="I20" i="7" s="1"/>
  <c r="J20" i="7" s="1"/>
  <c r="K20" i="7" s="1"/>
  <c r="L20" i="7" s="1"/>
  <c r="M20" i="7" s="1"/>
  <c r="N20" i="7" s="1"/>
  <c r="O20" i="7" s="1"/>
  <c r="E12" i="6"/>
  <c r="F12" i="6" s="1"/>
  <c r="G12" i="6" s="1"/>
  <c r="H12" i="6" s="1"/>
  <c r="E12" i="15"/>
  <c r="G12" i="7"/>
  <c r="H12" i="16"/>
  <c r="H12" i="8"/>
  <c r="H5" i="6"/>
  <c r="F20" i="6"/>
  <c r="G20" i="6" s="1"/>
  <c r="H20" i="6" s="1"/>
  <c r="I20" i="6" s="1"/>
  <c r="J20" i="6" s="1"/>
  <c r="K20" i="6" s="1"/>
  <c r="L20" i="6" s="1"/>
  <c r="M20" i="6" s="1"/>
  <c r="N20" i="6" s="1"/>
  <c r="O20" i="6" s="1"/>
  <c r="F20" i="8"/>
  <c r="G20" i="8" s="1"/>
  <c r="H20" i="8" s="1"/>
  <c r="I20" i="8" s="1"/>
  <c r="J20" i="8" s="1"/>
  <c r="K20" i="8" s="1"/>
  <c r="L20" i="8" s="1"/>
  <c r="M20" i="8" s="1"/>
  <c r="N20" i="8" s="1"/>
  <c r="O20" i="8" s="1"/>
  <c r="F20" i="16"/>
  <c r="G20" i="16" s="1"/>
  <c r="H20" i="16" s="1"/>
  <c r="I20" i="16" s="1"/>
  <c r="J20" i="16" s="1"/>
  <c r="K20" i="16" s="1"/>
  <c r="L20" i="16" s="1"/>
  <c r="M20" i="16" s="1"/>
  <c r="N20" i="16" s="1"/>
  <c r="O20" i="16" s="1"/>
  <c r="F20" i="10"/>
  <c r="G20" i="10" s="1"/>
  <c r="H20" i="10" s="1"/>
  <c r="I20" i="10" s="1"/>
  <c r="J20" i="10" s="1"/>
  <c r="K20" i="10" s="1"/>
  <c r="L20" i="10" s="1"/>
  <c r="M20" i="10" s="1"/>
  <c r="N20" i="10" s="1"/>
  <c r="O20" i="10" s="1"/>
  <c r="G11" i="9"/>
  <c r="I12" i="10"/>
  <c r="E6" i="15"/>
  <c r="F6" i="15" s="1"/>
  <c r="G6" i="15" s="1"/>
  <c r="H6" i="15" s="1"/>
  <c r="I6" i="15" s="1"/>
  <c r="J6" i="15" s="1"/>
  <c r="K6" i="15" s="1"/>
  <c r="L6" i="15" s="1"/>
  <c r="M6" i="15" s="1"/>
  <c r="N6" i="15" s="1"/>
  <c r="O6" i="15" s="1"/>
  <c r="G18" i="17"/>
  <c r="H12" i="18"/>
  <c r="E5" i="9"/>
  <c r="E12" i="5"/>
  <c r="F12" i="5" s="1"/>
  <c r="G12" i="5" s="1"/>
  <c r="H12" i="5" s="1"/>
  <c r="I12" i="5" s="1"/>
  <c r="J12" i="5" s="1"/>
  <c r="K12" i="5" s="1"/>
  <c r="L12" i="5" s="1"/>
  <c r="M12" i="5" s="1"/>
  <c r="N12" i="5" s="1"/>
  <c r="O12" i="5" s="1"/>
  <c r="F22" i="5"/>
  <c r="G22" i="5" s="1"/>
  <c r="H22" i="5" s="1"/>
  <c r="I22" i="5" s="1"/>
  <c r="J22" i="5" s="1"/>
  <c r="K22" i="5" s="1"/>
  <c r="L22" i="5" s="1"/>
  <c r="M22" i="5" s="1"/>
  <c r="N22" i="5" s="1"/>
  <c r="O22" i="5" s="1"/>
  <c r="E27" i="5"/>
  <c r="G16" i="5"/>
  <c r="F10" i="5"/>
  <c r="G10" i="5" s="1"/>
  <c r="H10" i="5" s="1"/>
  <c r="I10" i="5" s="1"/>
  <c r="J10" i="5" s="1"/>
  <c r="K10" i="5" s="1"/>
  <c r="L10" i="5" s="1"/>
  <c r="M10" i="5" s="1"/>
  <c r="N10" i="5" s="1"/>
  <c r="O10" i="5" s="1"/>
  <c r="G9" i="5"/>
  <c r="F12" i="17"/>
  <c r="E13" i="5" l="1"/>
  <c r="E33" i="11"/>
  <c r="J33" i="11" s="1"/>
  <c r="K33" i="11" s="1"/>
  <c r="D5" i="16"/>
  <c r="E5" i="16" s="1"/>
  <c r="F5" i="16" s="1"/>
  <c r="G5" i="16" s="1"/>
  <c r="J31" i="11"/>
  <c r="E30" i="11"/>
  <c r="K30" i="11" s="1"/>
  <c r="J30" i="11"/>
  <c r="H31" i="40"/>
  <c r="H33" i="40" s="1"/>
  <c r="I28" i="40"/>
  <c r="E15" i="11"/>
  <c r="J15" i="11" s="1"/>
  <c r="E23" i="4"/>
  <c r="AB29" i="11"/>
  <c r="T29" i="40"/>
  <c r="O50" i="11"/>
  <c r="E27" i="11"/>
  <c r="K27" i="11" s="1"/>
  <c r="E24" i="11"/>
  <c r="D5" i="10" s="1"/>
  <c r="E14" i="17"/>
  <c r="F14" i="17" s="1"/>
  <c r="G14" i="17" s="1"/>
  <c r="H14" i="17" s="1"/>
  <c r="I14" i="17" s="1"/>
  <c r="J14" i="17" s="1"/>
  <c r="K14" i="17" s="1"/>
  <c r="L14" i="17" s="1"/>
  <c r="M14" i="17" s="1"/>
  <c r="N14" i="17" s="1"/>
  <c r="O14" i="17" s="1"/>
  <c r="P37" i="11"/>
  <c r="P39" i="11" s="1"/>
  <c r="J13" i="11"/>
  <c r="J21" i="11"/>
  <c r="D5" i="8"/>
  <c r="E5" i="8" s="1"/>
  <c r="F5" i="8" s="1"/>
  <c r="G5" i="8" s="1"/>
  <c r="H5" i="8" s="1"/>
  <c r="I5" i="8" s="1"/>
  <c r="J5" i="8" s="1"/>
  <c r="D5" i="18"/>
  <c r="E5" i="18" s="1"/>
  <c r="F5" i="18" s="1"/>
  <c r="E11" i="11"/>
  <c r="J11" i="11" s="1"/>
  <c r="D8" i="10"/>
  <c r="E8" i="10" s="1"/>
  <c r="F8" i="10" s="1"/>
  <c r="G8" i="10" s="1"/>
  <c r="H8" i="10" s="1"/>
  <c r="I8" i="10" s="1"/>
  <c r="J8" i="10" s="1"/>
  <c r="K8" i="10" s="1"/>
  <c r="L8" i="10" s="1"/>
  <c r="M8" i="10" s="1"/>
  <c r="N8" i="10" s="1"/>
  <c r="O8" i="10" s="1"/>
  <c r="D8" i="15"/>
  <c r="D8" i="18"/>
  <c r="E8" i="18" s="1"/>
  <c r="F8" i="18" s="1"/>
  <c r="G8" i="18" s="1"/>
  <c r="H8" i="18" s="1"/>
  <c r="I8" i="18" s="1"/>
  <c r="J8" i="18" s="1"/>
  <c r="K8" i="18" s="1"/>
  <c r="L8" i="18" s="1"/>
  <c r="M8" i="18" s="1"/>
  <c r="N8" i="18" s="1"/>
  <c r="O8" i="18" s="1"/>
  <c r="D8" i="16"/>
  <c r="E8" i="16" s="1"/>
  <c r="F8" i="16" s="1"/>
  <c r="G8" i="16" s="1"/>
  <c r="H8" i="16" s="1"/>
  <c r="I8" i="16" s="1"/>
  <c r="J8" i="16" s="1"/>
  <c r="K8" i="16" s="1"/>
  <c r="L8" i="16" s="1"/>
  <c r="M8" i="16" s="1"/>
  <c r="N8" i="16" s="1"/>
  <c r="O8" i="16" s="1"/>
  <c r="D8" i="8"/>
  <c r="E8" i="8" s="1"/>
  <c r="D8" i="6"/>
  <c r="G6" i="8"/>
  <c r="H6" i="8" s="1"/>
  <c r="I6" i="8" s="1"/>
  <c r="J6" i="8" s="1"/>
  <c r="K6" i="8" s="1"/>
  <c r="L6" i="8" s="1"/>
  <c r="M6" i="8" s="1"/>
  <c r="N6" i="8" s="1"/>
  <c r="O6" i="8" s="1"/>
  <c r="D29" i="5"/>
  <c r="D31" i="5" s="1"/>
  <c r="D48" i="5" s="1"/>
  <c r="D8" i="9"/>
  <c r="E23" i="3"/>
  <c r="E25" i="3" s="1"/>
  <c r="E27" i="3" s="1"/>
  <c r="F12" i="3"/>
  <c r="D44" i="3"/>
  <c r="D29" i="3"/>
  <c r="D33" i="3"/>
  <c r="D40" i="3" s="1"/>
  <c r="D42" i="3"/>
  <c r="D43" i="3"/>
  <c r="E9" i="7"/>
  <c r="F23" i="4"/>
  <c r="G9" i="3"/>
  <c r="H5" i="3"/>
  <c r="F5" i="4"/>
  <c r="E9" i="4"/>
  <c r="D9" i="7"/>
  <c r="H12" i="4"/>
  <c r="G23" i="4"/>
  <c r="D25" i="4"/>
  <c r="D27" i="4" s="1"/>
  <c r="F12" i="15"/>
  <c r="H12" i="7"/>
  <c r="H18" i="17"/>
  <c r="I12" i="8"/>
  <c r="I12" i="6"/>
  <c r="J12" i="10"/>
  <c r="I5" i="6"/>
  <c r="H11" i="9"/>
  <c r="I12" i="18"/>
  <c r="F6" i="6"/>
  <c r="I12" i="16"/>
  <c r="G5" i="7"/>
  <c r="F9" i="7"/>
  <c r="F5" i="9"/>
  <c r="E8" i="9"/>
  <c r="F27" i="5"/>
  <c r="E29" i="5"/>
  <c r="E31" i="5" s="1"/>
  <c r="E37" i="5" s="1"/>
  <c r="E44" i="5" s="1"/>
  <c r="F13" i="5"/>
  <c r="H16" i="5"/>
  <c r="G27" i="5"/>
  <c r="H9" i="5"/>
  <c r="G13" i="5"/>
  <c r="G12" i="17"/>
  <c r="P43" i="11" l="1"/>
  <c r="P44" i="11" s="1"/>
  <c r="D5" i="15"/>
  <c r="E5" i="15" s="1"/>
  <c r="F5" i="15" s="1"/>
  <c r="G5" i="15" s="1"/>
  <c r="H5" i="15" s="1"/>
  <c r="I5" i="15" s="1"/>
  <c r="K15" i="11"/>
  <c r="J27" i="11"/>
  <c r="H35" i="40"/>
  <c r="I31" i="40"/>
  <c r="I33" i="40" s="1"/>
  <c r="J28" i="40"/>
  <c r="D33" i="5"/>
  <c r="E33" i="5" s="1"/>
  <c r="E25" i="4"/>
  <c r="E27" i="4" s="1"/>
  <c r="E33" i="4" s="1"/>
  <c r="E40" i="4" s="1"/>
  <c r="E15" i="17"/>
  <c r="D37" i="5"/>
  <c r="D44" i="5" s="1"/>
  <c r="D47" i="5"/>
  <c r="E47" i="5" s="1"/>
  <c r="U29" i="40"/>
  <c r="K25" i="11"/>
  <c r="J25" i="11"/>
  <c r="F15" i="17"/>
  <c r="D46" i="5"/>
  <c r="E46" i="5" s="1"/>
  <c r="K11" i="11"/>
  <c r="D9" i="16"/>
  <c r="D9" i="18"/>
  <c r="E9" i="18"/>
  <c r="E8" i="6"/>
  <c r="D9" i="6"/>
  <c r="E29" i="3"/>
  <c r="E9" i="16"/>
  <c r="F8" i="8"/>
  <c r="E9" i="8"/>
  <c r="F9" i="16"/>
  <c r="E43" i="3"/>
  <c r="D9" i="8"/>
  <c r="E8" i="15"/>
  <c r="E5" i="10"/>
  <c r="D9" i="10"/>
  <c r="D21" i="17"/>
  <c r="D15" i="18"/>
  <c r="D15" i="7"/>
  <c r="D15" i="16"/>
  <c r="D15" i="15"/>
  <c r="D15" i="8"/>
  <c r="D15" i="10"/>
  <c r="D15" i="6"/>
  <c r="D14" i="9"/>
  <c r="E33" i="3"/>
  <c r="E40" i="3" s="1"/>
  <c r="F23" i="3"/>
  <c r="F25" i="3" s="1"/>
  <c r="F27" i="3" s="1"/>
  <c r="G12" i="3"/>
  <c r="E44" i="3"/>
  <c r="F29" i="5"/>
  <c r="F31" i="5" s="1"/>
  <c r="F37" i="5" s="1"/>
  <c r="F44" i="5" s="1"/>
  <c r="H23" i="4"/>
  <c r="I12" i="4"/>
  <c r="E42" i="3"/>
  <c r="I5" i="3"/>
  <c r="H9" i="3"/>
  <c r="D33" i="4"/>
  <c r="D40" i="4" s="1"/>
  <c r="D44" i="4"/>
  <c r="D43" i="4"/>
  <c r="D42" i="4"/>
  <c r="D29" i="4"/>
  <c r="G5" i="4"/>
  <c r="F9" i="4"/>
  <c r="F25" i="4" s="1"/>
  <c r="F27" i="4" s="1"/>
  <c r="D34" i="3"/>
  <c r="G12" i="15"/>
  <c r="J5" i="6"/>
  <c r="J12" i="18"/>
  <c r="J12" i="6"/>
  <c r="I12" i="7"/>
  <c r="K5" i="8"/>
  <c r="I11" i="9"/>
  <c r="K12" i="10"/>
  <c r="J12" i="8"/>
  <c r="J12" i="16"/>
  <c r="G6" i="6"/>
  <c r="H5" i="16"/>
  <c r="G9" i="16"/>
  <c r="F9" i="18"/>
  <c r="G5" i="18"/>
  <c r="I18" i="17"/>
  <c r="H5" i="7"/>
  <c r="G9" i="7"/>
  <c r="F8" i="9"/>
  <c r="G5" i="9"/>
  <c r="E48" i="5"/>
  <c r="G29" i="5"/>
  <c r="G31" i="5" s="1"/>
  <c r="H27" i="5"/>
  <c r="I16" i="5"/>
  <c r="H13" i="5"/>
  <c r="I9" i="5"/>
  <c r="H12" i="17"/>
  <c r="G15" i="17"/>
  <c r="D9" i="15" l="1"/>
  <c r="E44" i="4"/>
  <c r="F44" i="4" s="1"/>
  <c r="E29" i="4"/>
  <c r="F29" i="4" s="1"/>
  <c r="I35" i="40"/>
  <c r="J31" i="40"/>
  <c r="J33" i="40" s="1"/>
  <c r="K28" i="40"/>
  <c r="E43" i="4"/>
  <c r="F43" i="4" s="1"/>
  <c r="E42" i="4"/>
  <c r="F42" i="4" s="1"/>
  <c r="D38" i="5"/>
  <c r="E38" i="5" s="1"/>
  <c r="F38" i="5" s="1"/>
  <c r="V29" i="40"/>
  <c r="W29" i="40" s="1"/>
  <c r="X29" i="40" s="1"/>
  <c r="Y29" i="40" s="1"/>
  <c r="Z29" i="40" s="1"/>
  <c r="AA29" i="40" s="1"/>
  <c r="F43" i="3"/>
  <c r="F48" i="5"/>
  <c r="G48" i="5" s="1"/>
  <c r="F8" i="15"/>
  <c r="E9" i="15"/>
  <c r="E34" i="3"/>
  <c r="F29" i="3"/>
  <c r="G8" i="8"/>
  <c r="F9" i="8"/>
  <c r="F8" i="6"/>
  <c r="E9" i="6"/>
  <c r="F47" i="5"/>
  <c r="G47" i="5" s="1"/>
  <c r="F33" i="5"/>
  <c r="G33" i="5" s="1"/>
  <c r="F46" i="5"/>
  <c r="G46" i="5" s="1"/>
  <c r="F5" i="10"/>
  <c r="E9" i="10"/>
  <c r="F33" i="4"/>
  <c r="F40" i="4" s="1"/>
  <c r="I23" i="4"/>
  <c r="J12" i="4"/>
  <c r="F44" i="3"/>
  <c r="E14" i="9"/>
  <c r="D22" i="9"/>
  <c r="D24" i="9" s="1"/>
  <c r="D26" i="9" s="1"/>
  <c r="E15" i="15"/>
  <c r="D23" i="15"/>
  <c r="E15" i="18"/>
  <c r="D23" i="18"/>
  <c r="D25" i="18" s="1"/>
  <c r="D27" i="18" s="1"/>
  <c r="F33" i="3"/>
  <c r="F40" i="3" s="1"/>
  <c r="E15" i="8"/>
  <c r="D23" i="8"/>
  <c r="D25" i="8" s="1"/>
  <c r="D27" i="8" s="1"/>
  <c r="G9" i="4"/>
  <c r="G25" i="4" s="1"/>
  <c r="G27" i="4" s="1"/>
  <c r="H5" i="4"/>
  <c r="D34" i="4"/>
  <c r="E34" i="4" s="1"/>
  <c r="E15" i="6"/>
  <c r="D23" i="6"/>
  <c r="D25" i="6" s="1"/>
  <c r="D27" i="6" s="1"/>
  <c r="D23" i="16"/>
  <c r="D25" i="16" s="1"/>
  <c r="D27" i="16" s="1"/>
  <c r="E15" i="16"/>
  <c r="E21" i="17"/>
  <c r="D29" i="17"/>
  <c r="D31" i="17" s="1"/>
  <c r="D33" i="17" s="1"/>
  <c r="E15" i="7"/>
  <c r="D23" i="7"/>
  <c r="D25" i="7" s="1"/>
  <c r="D27" i="7" s="1"/>
  <c r="J5" i="3"/>
  <c r="I9" i="3"/>
  <c r="F42" i="3"/>
  <c r="G23" i="3"/>
  <c r="G25" i="3" s="1"/>
  <c r="G27" i="3" s="1"/>
  <c r="H12" i="3"/>
  <c r="E15" i="10"/>
  <c r="D23" i="10"/>
  <c r="D25" i="10" s="1"/>
  <c r="D27" i="10" s="1"/>
  <c r="H12" i="15"/>
  <c r="J18" i="17"/>
  <c r="H6" i="6"/>
  <c r="K12" i="8"/>
  <c r="L5" i="8"/>
  <c r="G9" i="18"/>
  <c r="H5" i="18"/>
  <c r="H9" i="16"/>
  <c r="I5" i="16"/>
  <c r="K12" i="16"/>
  <c r="J5" i="15"/>
  <c r="L12" i="10"/>
  <c r="J11" i="9"/>
  <c r="J12" i="7"/>
  <c r="K12" i="6"/>
  <c r="K5" i="6"/>
  <c r="K12" i="18"/>
  <c r="H5" i="9"/>
  <c r="G8" i="9"/>
  <c r="I5" i="7"/>
  <c r="H9" i="7"/>
  <c r="H29" i="5"/>
  <c r="H31" i="5" s="1"/>
  <c r="G37" i="5"/>
  <c r="J16" i="5"/>
  <c r="I27" i="5"/>
  <c r="J9" i="5"/>
  <c r="I13" i="5"/>
  <c r="I12" i="17"/>
  <c r="H15" i="17"/>
  <c r="D25" i="15" l="1"/>
  <c r="D27" i="15" s="1"/>
  <c r="D29" i="15" s="1"/>
  <c r="J35" i="40"/>
  <c r="G42" i="4"/>
  <c r="K31" i="40"/>
  <c r="K33" i="40" s="1"/>
  <c r="L28" i="40"/>
  <c r="G43" i="4"/>
  <c r="G29" i="3"/>
  <c r="G38" i="5"/>
  <c r="H33" i="5"/>
  <c r="F34" i="3"/>
  <c r="G8" i="6"/>
  <c r="F9" i="6"/>
  <c r="H8" i="8"/>
  <c r="G9" i="8"/>
  <c r="G8" i="15"/>
  <c r="F9" i="15"/>
  <c r="H47" i="5"/>
  <c r="G5" i="10"/>
  <c r="F9" i="10"/>
  <c r="F34" i="4"/>
  <c r="G42" i="3"/>
  <c r="F15" i="18"/>
  <c r="E23" i="18"/>
  <c r="E25" i="18" s="1"/>
  <c r="E27" i="18" s="1"/>
  <c r="D43" i="10"/>
  <c r="D42" i="10"/>
  <c r="D29" i="10"/>
  <c r="H23" i="3"/>
  <c r="H25" i="3" s="1"/>
  <c r="H27" i="3" s="1"/>
  <c r="I12" i="3"/>
  <c r="D33" i="7"/>
  <c r="D29" i="7"/>
  <c r="D42" i="7"/>
  <c r="D43" i="7"/>
  <c r="D39" i="17"/>
  <c r="D40" i="17" s="1"/>
  <c r="D35" i="17"/>
  <c r="D48" i="17"/>
  <c r="D33" i="6"/>
  <c r="D34" i="6" s="1"/>
  <c r="D29" i="6"/>
  <c r="D42" i="6"/>
  <c r="D43" i="6"/>
  <c r="G29" i="4"/>
  <c r="F15" i="8"/>
  <c r="E23" i="8"/>
  <c r="E25" i="8" s="1"/>
  <c r="E27" i="8" s="1"/>
  <c r="E33" i="8" s="1"/>
  <c r="E40" i="8" s="1"/>
  <c r="D42" i="15"/>
  <c r="G44" i="3"/>
  <c r="G44" i="4"/>
  <c r="D42" i="16"/>
  <c r="D29" i="16"/>
  <c r="F14" i="9"/>
  <c r="E22" i="9"/>
  <c r="E24" i="9" s="1"/>
  <c r="E26" i="9" s="1"/>
  <c r="J23" i="4"/>
  <c r="K12" i="4"/>
  <c r="F15" i="10"/>
  <c r="E23" i="10"/>
  <c r="E25" i="10" s="1"/>
  <c r="E27" i="10" s="1"/>
  <c r="G33" i="3"/>
  <c r="F15" i="7"/>
  <c r="E23" i="7"/>
  <c r="E25" i="7" s="1"/>
  <c r="E27" i="7" s="1"/>
  <c r="E33" i="7" s="1"/>
  <c r="E40" i="7" s="1"/>
  <c r="E29" i="17"/>
  <c r="E31" i="17" s="1"/>
  <c r="E33" i="17" s="1"/>
  <c r="E39" i="17" s="1"/>
  <c r="E46" i="17" s="1"/>
  <c r="F21" i="17"/>
  <c r="F15" i="6"/>
  <c r="E23" i="6"/>
  <c r="E25" i="6" s="1"/>
  <c r="E27" i="6" s="1"/>
  <c r="E33" i="6" s="1"/>
  <c r="E40" i="6" s="1"/>
  <c r="H9" i="4"/>
  <c r="H25" i="4" s="1"/>
  <c r="H27" i="4" s="1"/>
  <c r="I5" i="4"/>
  <c r="F15" i="15"/>
  <c r="E23" i="15"/>
  <c r="E25" i="15" s="1"/>
  <c r="E27" i="15" s="1"/>
  <c r="G43" i="3"/>
  <c r="D43" i="8"/>
  <c r="D29" i="8"/>
  <c r="D33" i="8"/>
  <c r="D34" i="8" s="1"/>
  <c r="K5" i="3"/>
  <c r="J9" i="3"/>
  <c r="F15" i="16"/>
  <c r="E23" i="16"/>
  <c r="E25" i="16" s="1"/>
  <c r="E27" i="16" s="1"/>
  <c r="G33" i="4"/>
  <c r="G40" i="4" s="1"/>
  <c r="D33" i="18"/>
  <c r="D34" i="18" s="1"/>
  <c r="D29" i="18"/>
  <c r="D42" i="18"/>
  <c r="D28" i="9"/>
  <c r="D41" i="9"/>
  <c r="I12" i="15"/>
  <c r="L12" i="18"/>
  <c r="I9" i="16"/>
  <c r="J5" i="16"/>
  <c r="L12" i="8"/>
  <c r="M12" i="10"/>
  <c r="M5" i="8"/>
  <c r="I6" i="6"/>
  <c r="K18" i="17"/>
  <c r="L12" i="6"/>
  <c r="L5" i="6"/>
  <c r="K12" i="7"/>
  <c r="L12" i="16"/>
  <c r="I5" i="18"/>
  <c r="H9" i="18"/>
  <c r="K11" i="9"/>
  <c r="K5" i="15"/>
  <c r="H8" i="9"/>
  <c r="I5" i="9"/>
  <c r="J5" i="7"/>
  <c r="I9" i="7"/>
  <c r="H46" i="5"/>
  <c r="G44" i="5"/>
  <c r="I29" i="5"/>
  <c r="I31" i="5" s="1"/>
  <c r="H37" i="5"/>
  <c r="H39" i="5" s="1"/>
  <c r="H40" i="5" s="1"/>
  <c r="H48" i="5"/>
  <c r="K16" i="5"/>
  <c r="J27" i="5"/>
  <c r="K9" i="5"/>
  <c r="J13" i="5"/>
  <c r="J12" i="17"/>
  <c r="I15" i="17"/>
  <c r="K35" i="40" l="1"/>
  <c r="L31" i="40"/>
  <c r="L33" i="40" s="1"/>
  <c r="M28" i="40"/>
  <c r="G34" i="3"/>
  <c r="H33" i="3" s="1"/>
  <c r="P33" i="3" s="1"/>
  <c r="H42" i="3"/>
  <c r="E34" i="8"/>
  <c r="E43" i="8"/>
  <c r="E29" i="18"/>
  <c r="E42" i="18"/>
  <c r="I8" i="8"/>
  <c r="H9" i="8"/>
  <c r="I47" i="5"/>
  <c r="H8" i="15"/>
  <c r="G9" i="15"/>
  <c r="H8" i="6"/>
  <c r="G9" i="6"/>
  <c r="D40" i="8"/>
  <c r="D40" i="18"/>
  <c r="D46" i="17"/>
  <c r="H29" i="4"/>
  <c r="E41" i="9"/>
  <c r="E28" i="9"/>
  <c r="D40" i="6"/>
  <c r="H5" i="10"/>
  <c r="G9" i="10"/>
  <c r="E35" i="17"/>
  <c r="K9" i="3"/>
  <c r="L5" i="3"/>
  <c r="D33" i="15"/>
  <c r="D34" i="15" s="1"/>
  <c r="J5" i="4"/>
  <c r="I9" i="4"/>
  <c r="I25" i="4" s="1"/>
  <c r="I27" i="4" s="1"/>
  <c r="G15" i="6"/>
  <c r="F23" i="6"/>
  <c r="F25" i="6" s="1"/>
  <c r="F27" i="6" s="1"/>
  <c r="F33" i="6" s="1"/>
  <c r="F40" i="6" s="1"/>
  <c r="G15" i="7"/>
  <c r="F23" i="7"/>
  <c r="F25" i="7" s="1"/>
  <c r="F27" i="7" s="1"/>
  <c r="G40" i="3"/>
  <c r="H29" i="3"/>
  <c r="E43" i="6"/>
  <c r="E34" i="6"/>
  <c r="E40" i="17"/>
  <c r="E42" i="7"/>
  <c r="E29" i="10"/>
  <c r="E43" i="7"/>
  <c r="G15" i="18"/>
  <c r="F23" i="18"/>
  <c r="F25" i="18" s="1"/>
  <c r="F27" i="18" s="1"/>
  <c r="F33" i="18" s="1"/>
  <c r="F40" i="18" s="1"/>
  <c r="D33" i="16"/>
  <c r="D34" i="16" s="1"/>
  <c r="H43" i="3"/>
  <c r="G15" i="15"/>
  <c r="F23" i="15"/>
  <c r="F25" i="15" s="1"/>
  <c r="F27" i="15" s="1"/>
  <c r="H33" i="4"/>
  <c r="H35" i="4" s="1"/>
  <c r="G21" i="17"/>
  <c r="F29" i="17"/>
  <c r="F31" i="17" s="1"/>
  <c r="F33" i="17" s="1"/>
  <c r="F39" i="17" s="1"/>
  <c r="F46" i="17" s="1"/>
  <c r="H42" i="4"/>
  <c r="D33" i="10"/>
  <c r="D34" i="10" s="1"/>
  <c r="D32" i="9"/>
  <c r="D33" i="9" s="1"/>
  <c r="E29" i="16"/>
  <c r="H44" i="4"/>
  <c r="E29" i="15"/>
  <c r="E42" i="6"/>
  <c r="E29" i="7"/>
  <c r="E42" i="10"/>
  <c r="H43" i="4"/>
  <c r="D42" i="8"/>
  <c r="E42" i="8" s="1"/>
  <c r="E29" i="8"/>
  <c r="L12" i="4"/>
  <c r="K23" i="4"/>
  <c r="I46" i="5"/>
  <c r="G34" i="4"/>
  <c r="G15" i="16"/>
  <c r="F23" i="16"/>
  <c r="F25" i="16" s="1"/>
  <c r="F27" i="16" s="1"/>
  <c r="G15" i="10"/>
  <c r="F23" i="10"/>
  <c r="F25" i="10" s="1"/>
  <c r="F27" i="10" s="1"/>
  <c r="E33" i="10" s="1"/>
  <c r="E40" i="10" s="1"/>
  <c r="G14" i="9"/>
  <c r="F22" i="9"/>
  <c r="F24" i="9" s="1"/>
  <c r="F26" i="9" s="1"/>
  <c r="E32" i="9" s="1"/>
  <c r="E39" i="9" s="1"/>
  <c r="E42" i="16"/>
  <c r="H44" i="3"/>
  <c r="E42" i="15"/>
  <c r="G15" i="8"/>
  <c r="F23" i="8"/>
  <c r="F25" i="8" s="1"/>
  <c r="F27" i="8" s="1"/>
  <c r="F33" i="8" s="1"/>
  <c r="F40" i="8" s="1"/>
  <c r="E29" i="6"/>
  <c r="E48" i="17"/>
  <c r="D40" i="7"/>
  <c r="D34" i="7"/>
  <c r="E34" i="7" s="1"/>
  <c r="J12" i="3"/>
  <c r="I23" i="3"/>
  <c r="I25" i="3" s="1"/>
  <c r="I27" i="3" s="1"/>
  <c r="E43" i="10"/>
  <c r="E33" i="18"/>
  <c r="E34" i="18" s="1"/>
  <c r="J12" i="15"/>
  <c r="L5" i="15"/>
  <c r="M12" i="16"/>
  <c r="L11" i="9"/>
  <c r="M5" i="6"/>
  <c r="J6" i="6"/>
  <c r="N12" i="10"/>
  <c r="J5" i="18"/>
  <c r="I9" i="18"/>
  <c r="L12" i="7"/>
  <c r="M12" i="6"/>
  <c r="J9" i="16"/>
  <c r="K5" i="16"/>
  <c r="L18" i="17"/>
  <c r="N5" i="8"/>
  <c r="M12" i="8"/>
  <c r="M12" i="18"/>
  <c r="K5" i="7"/>
  <c r="J9" i="7"/>
  <c r="I8" i="9"/>
  <c r="J5" i="9"/>
  <c r="I33" i="5"/>
  <c r="H44" i="5"/>
  <c r="I48" i="5"/>
  <c r="H38" i="5"/>
  <c r="I37" i="5" s="1"/>
  <c r="I39" i="5" s="1"/>
  <c r="I40" i="5" s="1"/>
  <c r="J29" i="5"/>
  <c r="J31" i="5" s="1"/>
  <c r="L16" i="5"/>
  <c r="K27" i="5"/>
  <c r="K13" i="5"/>
  <c r="L9" i="5"/>
  <c r="K12" i="17"/>
  <c r="J15" i="17"/>
  <c r="L35" i="40" l="1"/>
  <c r="M31" i="40"/>
  <c r="M33" i="40" s="1"/>
  <c r="N28" i="40"/>
  <c r="N31" i="40" s="1"/>
  <c r="N33" i="40" s="1"/>
  <c r="I42" i="3"/>
  <c r="H34" i="4"/>
  <c r="I33" i="4" s="1"/>
  <c r="I35" i="4" s="1"/>
  <c r="I40" i="4" s="1"/>
  <c r="P37" i="5"/>
  <c r="H35" i="3"/>
  <c r="I37" i="3" s="1"/>
  <c r="H34" i="3"/>
  <c r="I34" i="3" s="1"/>
  <c r="J34" i="3" s="1"/>
  <c r="K34" i="3" s="1"/>
  <c r="L34" i="3" s="1"/>
  <c r="M34" i="3" s="1"/>
  <c r="N34" i="3" s="1"/>
  <c r="O34" i="3" s="1"/>
  <c r="I29" i="4"/>
  <c r="F34" i="18"/>
  <c r="J47" i="5"/>
  <c r="I8" i="6"/>
  <c r="H9" i="6"/>
  <c r="I8" i="15"/>
  <c r="H9" i="15"/>
  <c r="I43" i="4"/>
  <c r="I44" i="4"/>
  <c r="I42" i="4"/>
  <c r="J8" i="8"/>
  <c r="I9" i="8"/>
  <c r="F29" i="7"/>
  <c r="F43" i="7"/>
  <c r="F42" i="7"/>
  <c r="F42" i="6"/>
  <c r="D40" i="15"/>
  <c r="F29" i="6"/>
  <c r="F34" i="6"/>
  <c r="D40" i="10"/>
  <c r="I5" i="10"/>
  <c r="H9" i="10"/>
  <c r="F40" i="17"/>
  <c r="F35" i="17"/>
  <c r="F34" i="8"/>
  <c r="F42" i="8"/>
  <c r="D40" i="16"/>
  <c r="F42" i="18"/>
  <c r="F48" i="17"/>
  <c r="F43" i="6"/>
  <c r="H36" i="4"/>
  <c r="H40" i="4"/>
  <c r="E33" i="15"/>
  <c r="E40" i="15" s="1"/>
  <c r="F29" i="10"/>
  <c r="H15" i="6"/>
  <c r="G23" i="6"/>
  <c r="G25" i="6" s="1"/>
  <c r="G27" i="6" s="1"/>
  <c r="F42" i="15"/>
  <c r="H14" i="9"/>
  <c r="G22" i="9"/>
  <c r="G24" i="9" s="1"/>
  <c r="G26" i="9" s="1"/>
  <c r="H15" i="10"/>
  <c r="G23" i="10"/>
  <c r="G25" i="10" s="1"/>
  <c r="G27" i="10" s="1"/>
  <c r="F33" i="10" s="1"/>
  <c r="F40" i="10" s="1"/>
  <c r="H15" i="16"/>
  <c r="G23" i="16"/>
  <c r="G25" i="16" s="1"/>
  <c r="G27" i="16" s="1"/>
  <c r="F33" i="16" s="1"/>
  <c r="F40" i="16" s="1"/>
  <c r="F29" i="16"/>
  <c r="E34" i="10"/>
  <c r="H15" i="15"/>
  <c r="G23" i="15"/>
  <c r="G25" i="15" s="1"/>
  <c r="G27" i="15" s="1"/>
  <c r="F29" i="18"/>
  <c r="I29" i="3"/>
  <c r="F33" i="7"/>
  <c r="F34" i="7" s="1"/>
  <c r="F43" i="8"/>
  <c r="K12" i="3"/>
  <c r="J23" i="3"/>
  <c r="J25" i="3" s="1"/>
  <c r="J27" i="3" s="1"/>
  <c r="H15" i="8"/>
  <c r="G23" i="8"/>
  <c r="G25" i="8" s="1"/>
  <c r="G27" i="8" s="1"/>
  <c r="E33" i="16"/>
  <c r="E34" i="16" s="1"/>
  <c r="H21" i="17"/>
  <c r="G29" i="17"/>
  <c r="G31" i="17" s="1"/>
  <c r="G33" i="17" s="1"/>
  <c r="G39" i="17" s="1"/>
  <c r="G46" i="17" s="1"/>
  <c r="E40" i="18"/>
  <c r="F43" i="10"/>
  <c r="I44" i="3"/>
  <c r="D39" i="9"/>
  <c r="I43" i="3"/>
  <c r="F41" i="9"/>
  <c r="H15" i="7"/>
  <c r="G23" i="7"/>
  <c r="G25" i="7" s="1"/>
  <c r="G27" i="7" s="1"/>
  <c r="J9" i="4"/>
  <c r="J25" i="4" s="1"/>
  <c r="J27" i="4" s="1"/>
  <c r="K5" i="4"/>
  <c r="M5" i="3"/>
  <c r="L9" i="3"/>
  <c r="F42" i="16"/>
  <c r="F28" i="9"/>
  <c r="M12" i="4"/>
  <c r="L23" i="4"/>
  <c r="F29" i="8"/>
  <c r="F42" i="10"/>
  <c r="F29" i="15"/>
  <c r="E33" i="9"/>
  <c r="H15" i="18"/>
  <c r="G23" i="18"/>
  <c r="G25" i="18" s="1"/>
  <c r="G27" i="18" s="1"/>
  <c r="G33" i="18" s="1"/>
  <c r="G40" i="18" s="1"/>
  <c r="K12" i="15"/>
  <c r="M12" i="7"/>
  <c r="N12" i="18"/>
  <c r="O5" i="8"/>
  <c r="L5" i="16"/>
  <c r="K9" i="16"/>
  <c r="K6" i="6"/>
  <c r="M11" i="9"/>
  <c r="N12" i="16"/>
  <c r="M5" i="15"/>
  <c r="M18" i="17"/>
  <c r="O12" i="10"/>
  <c r="N12" i="8"/>
  <c r="N12" i="6"/>
  <c r="J9" i="18"/>
  <c r="K5" i="18"/>
  <c r="N5" i="6"/>
  <c r="K5" i="9"/>
  <c r="J8" i="9"/>
  <c r="L5" i="7"/>
  <c r="K9" i="7"/>
  <c r="J39" i="5"/>
  <c r="J44" i="5" s="1"/>
  <c r="K29" i="5"/>
  <c r="K31" i="5" s="1"/>
  <c r="M16" i="5"/>
  <c r="L27" i="5"/>
  <c r="J33" i="5"/>
  <c r="J48" i="5"/>
  <c r="J46" i="5"/>
  <c r="M9" i="5"/>
  <c r="L13" i="5"/>
  <c r="I44" i="5"/>
  <c r="K15" i="17"/>
  <c r="L12" i="17"/>
  <c r="P33" i="4" l="1"/>
  <c r="M35" i="40"/>
  <c r="N35" i="40"/>
  <c r="O28" i="40"/>
  <c r="O31" i="40" s="1"/>
  <c r="O33" i="40" s="1"/>
  <c r="H40" i="3"/>
  <c r="I35" i="3"/>
  <c r="P35" i="3" s="1"/>
  <c r="H36" i="3"/>
  <c r="I36" i="3" s="1"/>
  <c r="J42" i="3"/>
  <c r="J29" i="4"/>
  <c r="K48" i="5"/>
  <c r="K47" i="5"/>
  <c r="I36" i="4"/>
  <c r="G43" i="7"/>
  <c r="G29" i="6"/>
  <c r="G42" i="8"/>
  <c r="G42" i="16"/>
  <c r="G41" i="9"/>
  <c r="J8" i="15"/>
  <c r="I9" i="15"/>
  <c r="J8" i="6"/>
  <c r="I9" i="6"/>
  <c r="K46" i="5"/>
  <c r="G29" i="7"/>
  <c r="J44" i="4"/>
  <c r="G43" i="6"/>
  <c r="K8" i="8"/>
  <c r="J9" i="8"/>
  <c r="E40" i="16"/>
  <c r="G42" i="6"/>
  <c r="G35" i="17"/>
  <c r="I9" i="10"/>
  <c r="J5" i="10"/>
  <c r="E34" i="15"/>
  <c r="K39" i="5"/>
  <c r="P39" i="5" s="1"/>
  <c r="J43" i="4"/>
  <c r="G40" i="17"/>
  <c r="F34" i="16"/>
  <c r="N5" i="3"/>
  <c r="M9" i="3"/>
  <c r="G29" i="15"/>
  <c r="F33" i="15"/>
  <c r="G42" i="15"/>
  <c r="G34" i="18"/>
  <c r="H33" i="18" s="1"/>
  <c r="H34" i="18" s="1"/>
  <c r="K9" i="4"/>
  <c r="K25" i="4" s="1"/>
  <c r="K27" i="4" s="1"/>
  <c r="L5" i="4"/>
  <c r="G43" i="10"/>
  <c r="I15" i="8"/>
  <c r="H23" i="8"/>
  <c r="H25" i="8" s="1"/>
  <c r="H27" i="8" s="1"/>
  <c r="K23" i="3"/>
  <c r="K25" i="3" s="1"/>
  <c r="K27" i="3" s="1"/>
  <c r="K40" i="3" s="1"/>
  <c r="L12" i="3"/>
  <c r="F40" i="7"/>
  <c r="G29" i="18"/>
  <c r="I15" i="15"/>
  <c r="H23" i="15"/>
  <c r="H25" i="15" s="1"/>
  <c r="H27" i="15" s="1"/>
  <c r="I15" i="10"/>
  <c r="H23" i="10"/>
  <c r="H25" i="10" s="1"/>
  <c r="H27" i="10" s="1"/>
  <c r="G33" i="10" s="1"/>
  <c r="G40" i="10" s="1"/>
  <c r="G48" i="17"/>
  <c r="G42" i="18"/>
  <c r="G33" i="6"/>
  <c r="G34" i="6" s="1"/>
  <c r="G29" i="10"/>
  <c r="G33" i="8"/>
  <c r="G34" i="8" s="1"/>
  <c r="I15" i="18"/>
  <c r="H23" i="18"/>
  <c r="H25" i="18" s="1"/>
  <c r="H27" i="18" s="1"/>
  <c r="G42" i="10"/>
  <c r="G29" i="8"/>
  <c r="N12" i="4"/>
  <c r="M23" i="4"/>
  <c r="J35" i="4"/>
  <c r="K35" i="4" s="1"/>
  <c r="P35" i="4" s="1"/>
  <c r="J43" i="3"/>
  <c r="I21" i="17"/>
  <c r="H29" i="17"/>
  <c r="H31" i="17" s="1"/>
  <c r="H33" i="17" s="1"/>
  <c r="G43" i="8"/>
  <c r="F34" i="10"/>
  <c r="G28" i="9"/>
  <c r="F32" i="9"/>
  <c r="F39" i="9" s="1"/>
  <c r="I15" i="6"/>
  <c r="H23" i="6"/>
  <c r="H25" i="6" s="1"/>
  <c r="H27" i="6" s="1"/>
  <c r="I15" i="7"/>
  <c r="H23" i="7"/>
  <c r="H25" i="7" s="1"/>
  <c r="H27" i="7" s="1"/>
  <c r="J37" i="3"/>
  <c r="J40" i="3" s="1"/>
  <c r="I38" i="3"/>
  <c r="G42" i="7"/>
  <c r="G33" i="7"/>
  <c r="G40" i="7" s="1"/>
  <c r="J42" i="4"/>
  <c r="J44" i="3"/>
  <c r="J29" i="3"/>
  <c r="G29" i="16"/>
  <c r="I15" i="16"/>
  <c r="H23" i="16"/>
  <c r="H25" i="16" s="1"/>
  <c r="H27" i="16" s="1"/>
  <c r="G33" i="16" s="1"/>
  <c r="G40" i="16" s="1"/>
  <c r="I14" i="9"/>
  <c r="H22" i="9"/>
  <c r="H24" i="9" s="1"/>
  <c r="H26" i="9" s="1"/>
  <c r="L12" i="15"/>
  <c r="O12" i="8"/>
  <c r="O12" i="16"/>
  <c r="L6" i="6"/>
  <c r="N12" i="7"/>
  <c r="K9" i="18"/>
  <c r="L5" i="18"/>
  <c r="N18" i="17"/>
  <c r="O12" i="6"/>
  <c r="N11" i="9"/>
  <c r="M5" i="16"/>
  <c r="L9" i="16"/>
  <c r="O5" i="6"/>
  <c r="N5" i="15"/>
  <c r="O12" i="18"/>
  <c r="L9" i="7"/>
  <c r="M5" i="7"/>
  <c r="L5" i="9"/>
  <c r="K8" i="9"/>
  <c r="L29" i="5"/>
  <c r="L31" i="5" s="1"/>
  <c r="K33" i="5"/>
  <c r="J40" i="5"/>
  <c r="M27" i="5"/>
  <c r="N16" i="5"/>
  <c r="N9" i="5"/>
  <c r="M13" i="5"/>
  <c r="M12" i="17"/>
  <c r="L15" i="17"/>
  <c r="L47" i="5" l="1"/>
  <c r="O35" i="40"/>
  <c r="P28" i="40"/>
  <c r="P31" i="40" s="1"/>
  <c r="P33" i="40" s="1"/>
  <c r="I40" i="3"/>
  <c r="P37" i="3"/>
  <c r="K29" i="3"/>
  <c r="K29" i="4"/>
  <c r="J36" i="4"/>
  <c r="K36" i="4" s="1"/>
  <c r="L36" i="4" s="1"/>
  <c r="M36" i="4" s="1"/>
  <c r="N36" i="4" s="1"/>
  <c r="O36" i="4" s="1"/>
  <c r="H29" i="7"/>
  <c r="K40" i="5"/>
  <c r="L40" i="5" s="1"/>
  <c r="M40" i="5" s="1"/>
  <c r="N40" i="5" s="1"/>
  <c r="O40" i="5" s="1"/>
  <c r="H29" i="6"/>
  <c r="K41" i="5"/>
  <c r="J40" i="4"/>
  <c r="H43" i="8"/>
  <c r="H42" i="7"/>
  <c r="H42" i="6"/>
  <c r="G40" i="6"/>
  <c r="H35" i="18"/>
  <c r="I35" i="18" s="1"/>
  <c r="K8" i="6"/>
  <c r="J9" i="6"/>
  <c r="H35" i="17"/>
  <c r="L8" i="8"/>
  <c r="K9" i="8"/>
  <c r="K43" i="3"/>
  <c r="K44" i="3"/>
  <c r="H29" i="8"/>
  <c r="K8" i="15"/>
  <c r="J9" i="15"/>
  <c r="G34" i="10"/>
  <c r="H33" i="10" s="1"/>
  <c r="H34" i="10" s="1"/>
  <c r="K43" i="4"/>
  <c r="J9" i="10"/>
  <c r="K5" i="10"/>
  <c r="K42" i="4"/>
  <c r="M29" i="5"/>
  <c r="M31" i="5" s="1"/>
  <c r="M44" i="5" s="1"/>
  <c r="L48" i="5"/>
  <c r="J38" i="3"/>
  <c r="K38" i="3" s="1"/>
  <c r="L38" i="3" s="1"/>
  <c r="M38" i="3" s="1"/>
  <c r="N38" i="3" s="1"/>
  <c r="O38" i="3" s="1"/>
  <c r="F33" i="9"/>
  <c r="F34" i="15"/>
  <c r="G34" i="7"/>
  <c r="G40" i="8"/>
  <c r="H28" i="9"/>
  <c r="G32" i="9"/>
  <c r="G39" i="9" s="1"/>
  <c r="G34" i="16"/>
  <c r="H33" i="7"/>
  <c r="H29" i="18"/>
  <c r="H43" i="10"/>
  <c r="K37" i="4"/>
  <c r="K40" i="4" s="1"/>
  <c r="H42" i="15"/>
  <c r="H42" i="16"/>
  <c r="H43" i="7"/>
  <c r="J14" i="9"/>
  <c r="I22" i="9"/>
  <c r="I24" i="9" s="1"/>
  <c r="I26" i="9" s="1"/>
  <c r="J15" i="7"/>
  <c r="I23" i="7"/>
  <c r="I25" i="7" s="1"/>
  <c r="I27" i="7" s="1"/>
  <c r="O12" i="4"/>
  <c r="O23" i="4" s="1"/>
  <c r="N23" i="4"/>
  <c r="J15" i="18"/>
  <c r="I23" i="18"/>
  <c r="I25" i="18" s="1"/>
  <c r="I27" i="18" s="1"/>
  <c r="H33" i="8"/>
  <c r="H35" i="8" s="1"/>
  <c r="H36" i="8" s="1"/>
  <c r="H33" i="6"/>
  <c r="H35" i="6" s="1"/>
  <c r="J15" i="10"/>
  <c r="I23" i="10"/>
  <c r="I25" i="10" s="1"/>
  <c r="I27" i="10" s="1"/>
  <c r="J15" i="8"/>
  <c r="I23" i="8"/>
  <c r="I25" i="8" s="1"/>
  <c r="I27" i="8" s="1"/>
  <c r="I40" i="8" s="1"/>
  <c r="H41" i="9"/>
  <c r="F40" i="15"/>
  <c r="K42" i="3"/>
  <c r="J15" i="6"/>
  <c r="I23" i="6"/>
  <c r="I25" i="6" s="1"/>
  <c r="I27" i="6" s="1"/>
  <c r="H39" i="17"/>
  <c r="H40" i="17" s="1"/>
  <c r="I39" i="17" s="1"/>
  <c r="P39" i="17" s="1"/>
  <c r="H42" i="18"/>
  <c r="H29" i="15"/>
  <c r="G33" i="15"/>
  <c r="G40" i="15" s="1"/>
  <c r="L23" i="3"/>
  <c r="L25" i="3" s="1"/>
  <c r="L27" i="3" s="1"/>
  <c r="L40" i="3" s="1"/>
  <c r="M12" i="3"/>
  <c r="H43" i="6"/>
  <c r="H42" i="8"/>
  <c r="L46" i="5"/>
  <c r="J15" i="16"/>
  <c r="I23" i="16"/>
  <c r="I25" i="16" s="1"/>
  <c r="I27" i="16" s="1"/>
  <c r="H29" i="16"/>
  <c r="J21" i="17"/>
  <c r="I29" i="17"/>
  <c r="I31" i="17" s="1"/>
  <c r="I33" i="17" s="1"/>
  <c r="H42" i="10"/>
  <c r="H29" i="10"/>
  <c r="H48" i="17"/>
  <c r="J15" i="15"/>
  <c r="I23" i="15"/>
  <c r="I25" i="15" s="1"/>
  <c r="I27" i="15" s="1"/>
  <c r="L9" i="4"/>
  <c r="L25" i="4" s="1"/>
  <c r="L27" i="4" s="1"/>
  <c r="M5" i="4"/>
  <c r="N9" i="3"/>
  <c r="O5" i="3"/>
  <c r="O9" i="3" s="1"/>
  <c r="K44" i="4"/>
  <c r="M12" i="15"/>
  <c r="O5" i="15"/>
  <c r="O11" i="9"/>
  <c r="O18" i="17"/>
  <c r="M5" i="18"/>
  <c r="L9" i="18"/>
  <c r="M9" i="16"/>
  <c r="N5" i="16"/>
  <c r="O12" i="7"/>
  <c r="M6" i="6"/>
  <c r="M5" i="9"/>
  <c r="L8" i="9"/>
  <c r="M9" i="7"/>
  <c r="N5" i="7"/>
  <c r="L33" i="5"/>
  <c r="O16" i="5"/>
  <c r="O27" i="5" s="1"/>
  <c r="N27" i="5"/>
  <c r="L41" i="5"/>
  <c r="L44" i="5" s="1"/>
  <c r="K42" i="5"/>
  <c r="K44" i="5"/>
  <c r="N13" i="5"/>
  <c r="O9" i="5"/>
  <c r="O13" i="5" s="1"/>
  <c r="M15" i="17"/>
  <c r="N12" i="17"/>
  <c r="N29" i="5" l="1"/>
  <c r="N31" i="5" s="1"/>
  <c r="N44" i="5" s="1"/>
  <c r="P35" i="40"/>
  <c r="Q28" i="40"/>
  <c r="I29" i="10"/>
  <c r="M47" i="5"/>
  <c r="M46" i="5"/>
  <c r="M48" i="5"/>
  <c r="M33" i="5"/>
  <c r="I42" i="18"/>
  <c r="I42" i="7"/>
  <c r="H36" i="18"/>
  <c r="H40" i="18"/>
  <c r="I42" i="6"/>
  <c r="H34" i="7"/>
  <c r="I33" i="7" s="1"/>
  <c r="P33" i="7" s="1"/>
  <c r="M8" i="8"/>
  <c r="L9" i="8"/>
  <c r="L8" i="15"/>
  <c r="K9" i="15"/>
  <c r="L44" i="4"/>
  <c r="H35" i="10"/>
  <c r="L8" i="6"/>
  <c r="K9" i="6"/>
  <c r="I42" i="8"/>
  <c r="I29" i="8"/>
  <c r="H35" i="7"/>
  <c r="H40" i="7" s="1"/>
  <c r="I41" i="17"/>
  <c r="I46" i="17" s="1"/>
  <c r="G33" i="9"/>
  <c r="H32" i="9" s="1"/>
  <c r="H34" i="9" s="1"/>
  <c r="L5" i="10"/>
  <c r="K9" i="10"/>
  <c r="I48" i="17"/>
  <c r="I42" i="10"/>
  <c r="G34" i="15"/>
  <c r="I43" i="6"/>
  <c r="K21" i="17"/>
  <c r="J29" i="17"/>
  <c r="J31" i="17" s="1"/>
  <c r="J33" i="17" s="1"/>
  <c r="J41" i="17" s="1"/>
  <c r="J46" i="17" s="1"/>
  <c r="K15" i="16"/>
  <c r="J23" i="16"/>
  <c r="J25" i="16" s="1"/>
  <c r="J27" i="16" s="1"/>
  <c r="M23" i="3"/>
  <c r="M25" i="3" s="1"/>
  <c r="M27" i="3" s="1"/>
  <c r="M40" i="3" s="1"/>
  <c r="N12" i="3"/>
  <c r="H41" i="17"/>
  <c r="H42" i="17" s="1"/>
  <c r="L42" i="3"/>
  <c r="K15" i="8"/>
  <c r="J23" i="8"/>
  <c r="J25" i="8" s="1"/>
  <c r="J27" i="8" s="1"/>
  <c r="J40" i="8" s="1"/>
  <c r="H36" i="6"/>
  <c r="I36" i="6" s="1"/>
  <c r="I35" i="6"/>
  <c r="I40" i="6" s="1"/>
  <c r="I43" i="8"/>
  <c r="I29" i="6"/>
  <c r="K14" i="9"/>
  <c r="J22" i="9"/>
  <c r="J24" i="9" s="1"/>
  <c r="J26" i="9" s="1"/>
  <c r="I42" i="16"/>
  <c r="L43" i="3"/>
  <c r="I29" i="7"/>
  <c r="K15" i="6"/>
  <c r="J23" i="6"/>
  <c r="J25" i="6" s="1"/>
  <c r="J27" i="6" s="1"/>
  <c r="J40" i="6" s="1"/>
  <c r="L29" i="3"/>
  <c r="H40" i="6"/>
  <c r="I43" i="10"/>
  <c r="H33" i="16"/>
  <c r="H34" i="16" s="1"/>
  <c r="I28" i="9"/>
  <c r="I35" i="17"/>
  <c r="N5" i="4"/>
  <c r="M9" i="4"/>
  <c r="M25" i="4" s="1"/>
  <c r="M27" i="4" s="1"/>
  <c r="M40" i="4" s="1"/>
  <c r="L44" i="3"/>
  <c r="K15" i="10"/>
  <c r="J23" i="10"/>
  <c r="J25" i="10" s="1"/>
  <c r="J27" i="10" s="1"/>
  <c r="H34" i="8"/>
  <c r="I29" i="18"/>
  <c r="I37" i="18"/>
  <c r="I42" i="15"/>
  <c r="L37" i="4"/>
  <c r="P37" i="4" s="1"/>
  <c r="K38" i="4"/>
  <c r="H40" i="8"/>
  <c r="K15" i="15"/>
  <c r="J23" i="15"/>
  <c r="J25" i="15" s="1"/>
  <c r="J27" i="15" s="1"/>
  <c r="I29" i="16"/>
  <c r="I29" i="15"/>
  <c r="L43" i="4"/>
  <c r="H34" i="6"/>
  <c r="L29" i="4"/>
  <c r="K15" i="18"/>
  <c r="J23" i="18"/>
  <c r="J25" i="18" s="1"/>
  <c r="J27" i="18" s="1"/>
  <c r="K15" i="7"/>
  <c r="J23" i="7"/>
  <c r="J25" i="7" s="1"/>
  <c r="J27" i="7" s="1"/>
  <c r="J35" i="7" s="1"/>
  <c r="J40" i="7" s="1"/>
  <c r="L42" i="4"/>
  <c r="I41" i="9"/>
  <c r="I43" i="7"/>
  <c r="N12" i="15"/>
  <c r="N6" i="6"/>
  <c r="N5" i="18"/>
  <c r="M9" i="18"/>
  <c r="O5" i="16"/>
  <c r="O9" i="16" s="1"/>
  <c r="N9" i="16"/>
  <c r="O5" i="7"/>
  <c r="O9" i="7" s="1"/>
  <c r="N9" i="7"/>
  <c r="M8" i="9"/>
  <c r="N5" i="9"/>
  <c r="O29" i="5"/>
  <c r="O31" i="5" s="1"/>
  <c r="O44" i="5" s="1"/>
  <c r="L42" i="5"/>
  <c r="M42" i="5" s="1"/>
  <c r="N42" i="5" s="1"/>
  <c r="O42" i="5" s="1"/>
  <c r="P41" i="5"/>
  <c r="N15" i="17"/>
  <c r="O12" i="17"/>
  <c r="O15" i="17" s="1"/>
  <c r="J42" i="18" l="1"/>
  <c r="P44" i="5"/>
  <c r="N47" i="5"/>
  <c r="O47" i="5" s="1"/>
  <c r="N48" i="5"/>
  <c r="O48" i="5" s="1"/>
  <c r="N46" i="5"/>
  <c r="O46" i="5" s="1"/>
  <c r="N33" i="5"/>
  <c r="O33" i="5" s="1"/>
  <c r="R28" i="40"/>
  <c r="R31" i="40" s="1"/>
  <c r="R33" i="40" s="1"/>
  <c r="M43" i="4"/>
  <c r="Q31" i="40"/>
  <c r="Q33" i="40" s="1"/>
  <c r="J29" i="10"/>
  <c r="M42" i="4"/>
  <c r="M44" i="3"/>
  <c r="M29" i="3"/>
  <c r="J29" i="8"/>
  <c r="J41" i="9"/>
  <c r="I42" i="17"/>
  <c r="J42" i="17" s="1"/>
  <c r="I35" i="7"/>
  <c r="I40" i="7" s="1"/>
  <c r="H35" i="16"/>
  <c r="I35" i="16" s="1"/>
  <c r="I40" i="16" s="1"/>
  <c r="M8" i="6"/>
  <c r="L9" i="6"/>
  <c r="H46" i="17"/>
  <c r="M8" i="15"/>
  <c r="L9" i="15"/>
  <c r="J43" i="8"/>
  <c r="J42" i="8"/>
  <c r="J42" i="16"/>
  <c r="H40" i="10"/>
  <c r="I35" i="10"/>
  <c r="I40" i="10" s="1"/>
  <c r="H36" i="10"/>
  <c r="I36" i="10" s="1"/>
  <c r="M29" i="4"/>
  <c r="H36" i="7"/>
  <c r="M43" i="3"/>
  <c r="M42" i="3"/>
  <c r="N8" i="8"/>
  <c r="M9" i="8"/>
  <c r="H39" i="9"/>
  <c r="H35" i="9"/>
  <c r="I34" i="9"/>
  <c r="K41" i="17"/>
  <c r="P41" i="17" s="1"/>
  <c r="I36" i="9"/>
  <c r="J36" i="9" s="1"/>
  <c r="J35" i="17"/>
  <c r="L38" i="4"/>
  <c r="M38" i="4" s="1"/>
  <c r="N38" i="4" s="1"/>
  <c r="O38" i="4" s="1"/>
  <c r="L40" i="4"/>
  <c r="L9" i="10"/>
  <c r="M5" i="10"/>
  <c r="H33" i="15"/>
  <c r="H35" i="15" s="1"/>
  <c r="J43" i="7"/>
  <c r="J28" i="9"/>
  <c r="J37" i="18"/>
  <c r="J40" i="18" s="1"/>
  <c r="I36" i="18"/>
  <c r="I40" i="18"/>
  <c r="L15" i="10"/>
  <c r="K23" i="10"/>
  <c r="K25" i="10" s="1"/>
  <c r="K27" i="10" s="1"/>
  <c r="J40" i="10" s="1"/>
  <c r="J42" i="10"/>
  <c r="J43" i="6"/>
  <c r="J42" i="6"/>
  <c r="J29" i="15"/>
  <c r="J42" i="15"/>
  <c r="J29" i="18"/>
  <c r="L15" i="6"/>
  <c r="K23" i="6"/>
  <c r="K25" i="6" s="1"/>
  <c r="K27" i="6" s="1"/>
  <c r="K40" i="6" s="1"/>
  <c r="L15" i="15"/>
  <c r="K23" i="15"/>
  <c r="K25" i="15" s="1"/>
  <c r="K27" i="15" s="1"/>
  <c r="J40" i="15" s="1"/>
  <c r="O5" i="4"/>
  <c r="O9" i="4" s="1"/>
  <c r="O25" i="4" s="1"/>
  <c r="O27" i="4" s="1"/>
  <c r="O40" i="4" s="1"/>
  <c r="N9" i="4"/>
  <c r="N25" i="4" s="1"/>
  <c r="N27" i="4" s="1"/>
  <c r="N40" i="4" s="1"/>
  <c r="J43" i="10"/>
  <c r="J29" i="7"/>
  <c r="J29" i="6"/>
  <c r="H33" i="9"/>
  <c r="N23" i="3"/>
  <c r="N25" i="3" s="1"/>
  <c r="N27" i="3" s="1"/>
  <c r="N40" i="3" s="1"/>
  <c r="O12" i="3"/>
  <c r="O23" i="3" s="1"/>
  <c r="O25" i="3" s="1"/>
  <c r="O27" i="3" s="1"/>
  <c r="O40" i="3" s="1"/>
  <c r="J29" i="16"/>
  <c r="J48" i="17"/>
  <c r="L15" i="7"/>
  <c r="K23" i="7"/>
  <c r="K25" i="7" s="1"/>
  <c r="K27" i="7" s="1"/>
  <c r="L15" i="18"/>
  <c r="K23" i="18"/>
  <c r="K25" i="18" s="1"/>
  <c r="K27" i="18" s="1"/>
  <c r="K40" i="18" s="1"/>
  <c r="M44" i="4"/>
  <c r="J42" i="7"/>
  <c r="L14" i="9"/>
  <c r="K22" i="9"/>
  <c r="K24" i="9" s="1"/>
  <c r="K26" i="9" s="1"/>
  <c r="L15" i="8"/>
  <c r="K23" i="8"/>
  <c r="K25" i="8" s="1"/>
  <c r="K27" i="8" s="1"/>
  <c r="K40" i="8" s="1"/>
  <c r="L15" i="16"/>
  <c r="K23" i="16"/>
  <c r="K25" i="16" s="1"/>
  <c r="K27" i="16" s="1"/>
  <c r="J40" i="16" s="1"/>
  <c r="L21" i="17"/>
  <c r="K29" i="17"/>
  <c r="K31" i="17" s="1"/>
  <c r="K33" i="17" s="1"/>
  <c r="O12" i="15"/>
  <c r="N9" i="18"/>
  <c r="O5" i="18"/>
  <c r="O9" i="18" s="1"/>
  <c r="O6" i="6"/>
  <c r="O5" i="9"/>
  <c r="O8" i="9" s="1"/>
  <c r="N8" i="9"/>
  <c r="Q35" i="40" l="1"/>
  <c r="R35" i="40"/>
  <c r="S28" i="40"/>
  <c r="N44" i="4"/>
  <c r="O44" i="4" s="1"/>
  <c r="I37" i="9"/>
  <c r="J37" i="9" s="1"/>
  <c r="K37" i="9" s="1"/>
  <c r="L37" i="9" s="1"/>
  <c r="M37" i="9" s="1"/>
  <c r="N37" i="9" s="1"/>
  <c r="O37" i="9" s="1"/>
  <c r="K41" i="9"/>
  <c r="H40" i="16"/>
  <c r="H36" i="16"/>
  <c r="I36" i="16" s="1"/>
  <c r="K35" i="7"/>
  <c r="P35" i="7" s="1"/>
  <c r="I36" i="7"/>
  <c r="J36" i="7" s="1"/>
  <c r="I39" i="9"/>
  <c r="I35" i="9"/>
  <c r="K29" i="6"/>
  <c r="K43" i="10"/>
  <c r="K43" i="17"/>
  <c r="L43" i="17" s="1"/>
  <c r="P43" i="17" s="1"/>
  <c r="K42" i="17"/>
  <c r="L42" i="17" s="1"/>
  <c r="M42" i="17" s="1"/>
  <c r="N42" i="17" s="1"/>
  <c r="O42" i="17" s="1"/>
  <c r="H34" i="15"/>
  <c r="N8" i="15"/>
  <c r="M9" i="15"/>
  <c r="O8" i="8"/>
  <c r="O9" i="8" s="1"/>
  <c r="N9" i="8"/>
  <c r="N8" i="6"/>
  <c r="M9" i="6"/>
  <c r="J39" i="9"/>
  <c r="K42" i="7"/>
  <c r="N43" i="3"/>
  <c r="O43" i="3" s="1"/>
  <c r="P40" i="4"/>
  <c r="N29" i="3"/>
  <c r="O29" i="3" s="1"/>
  <c r="N43" i="4"/>
  <c r="O43" i="4" s="1"/>
  <c r="M9" i="10"/>
  <c r="N5" i="10"/>
  <c r="P40" i="3"/>
  <c r="H40" i="15"/>
  <c r="H36" i="15"/>
  <c r="I36" i="15" s="1"/>
  <c r="I35" i="15"/>
  <c r="I40" i="15" s="1"/>
  <c r="M21" i="17"/>
  <c r="L29" i="17"/>
  <c r="L31" i="17" s="1"/>
  <c r="L33" i="17" s="1"/>
  <c r="K43" i="8"/>
  <c r="K28" i="9"/>
  <c r="M15" i="18"/>
  <c r="L23" i="18"/>
  <c r="L25" i="18" s="1"/>
  <c r="L27" i="18" s="1"/>
  <c r="L40" i="18" s="1"/>
  <c r="K29" i="8"/>
  <c r="K42" i="16"/>
  <c r="M15" i="6"/>
  <c r="L23" i="6"/>
  <c r="L25" i="6" s="1"/>
  <c r="L27" i="6" s="1"/>
  <c r="L40" i="6" s="1"/>
  <c r="K29" i="18"/>
  <c r="K29" i="15"/>
  <c r="K43" i="6"/>
  <c r="K29" i="10"/>
  <c r="M15" i="8"/>
  <c r="L23" i="8"/>
  <c r="L25" i="8" s="1"/>
  <c r="L27" i="8" s="1"/>
  <c r="L40" i="8" s="1"/>
  <c r="K43" i="7"/>
  <c r="N42" i="3"/>
  <c r="O42" i="3" s="1"/>
  <c r="M15" i="16"/>
  <c r="L23" i="16"/>
  <c r="L25" i="16" s="1"/>
  <c r="L27" i="16" s="1"/>
  <c r="K40" i="16" s="1"/>
  <c r="M14" i="9"/>
  <c r="L22" i="9"/>
  <c r="L24" i="9" s="1"/>
  <c r="L26" i="9" s="1"/>
  <c r="K39" i="9" s="1"/>
  <c r="M15" i="7"/>
  <c r="L23" i="7"/>
  <c r="L25" i="7" s="1"/>
  <c r="L27" i="7" s="1"/>
  <c r="K29" i="16"/>
  <c r="M15" i="15"/>
  <c r="L23" i="15"/>
  <c r="L25" i="15" s="1"/>
  <c r="L27" i="15" s="1"/>
  <c r="K40" i="15" s="1"/>
  <c r="K42" i="18"/>
  <c r="K42" i="8"/>
  <c r="K42" i="10"/>
  <c r="M15" i="10"/>
  <c r="L23" i="10"/>
  <c r="L25" i="10" s="1"/>
  <c r="L27" i="10" s="1"/>
  <c r="K40" i="10" s="1"/>
  <c r="N29" i="4"/>
  <c r="O29" i="4" s="1"/>
  <c r="K48" i="17"/>
  <c r="K29" i="7"/>
  <c r="K35" i="17"/>
  <c r="N44" i="3"/>
  <c r="O44" i="3" s="1"/>
  <c r="K42" i="15"/>
  <c r="N42" i="4"/>
  <c r="O42" i="4" s="1"/>
  <c r="K42" i="6"/>
  <c r="S31" i="40" l="1"/>
  <c r="S33" i="40" s="1"/>
  <c r="T28" i="40"/>
  <c r="K46" i="17"/>
  <c r="K44" i="17"/>
  <c r="L44" i="17" s="1"/>
  <c r="M44" i="17" s="1"/>
  <c r="N44" i="17" s="1"/>
  <c r="O44" i="17" s="1"/>
  <c r="L35" i="17"/>
  <c r="K36" i="7"/>
  <c r="L36" i="7" s="1"/>
  <c r="M36" i="7" s="1"/>
  <c r="N36" i="7" s="1"/>
  <c r="O36" i="7" s="1"/>
  <c r="K37" i="7"/>
  <c r="K40" i="7" s="1"/>
  <c r="L42" i="7"/>
  <c r="L42" i="8"/>
  <c r="L29" i="6"/>
  <c r="L42" i="6"/>
  <c r="O8" i="6"/>
  <c r="O9" i="6" s="1"/>
  <c r="N9" i="6"/>
  <c r="O8" i="15"/>
  <c r="O9" i="15" s="1"/>
  <c r="N9" i="15"/>
  <c r="L42" i="18"/>
  <c r="L43" i="6"/>
  <c r="L29" i="18"/>
  <c r="L43" i="7"/>
  <c r="N9" i="10"/>
  <c r="O5" i="10"/>
  <c r="O9" i="10" s="1"/>
  <c r="L29" i="16"/>
  <c r="L42" i="15"/>
  <c r="L48" i="17"/>
  <c r="L29" i="7"/>
  <c r="N15" i="7"/>
  <c r="M23" i="7"/>
  <c r="M25" i="7" s="1"/>
  <c r="M27" i="7" s="1"/>
  <c r="M40" i="7" s="1"/>
  <c r="L29" i="10"/>
  <c r="L42" i="16"/>
  <c r="L43" i="8"/>
  <c r="L43" i="10"/>
  <c r="M22" i="9"/>
  <c r="M24" i="9" s="1"/>
  <c r="M26" i="9" s="1"/>
  <c r="L39" i="9" s="1"/>
  <c r="N14" i="9"/>
  <c r="N15" i="6"/>
  <c r="M23" i="6"/>
  <c r="M25" i="6" s="1"/>
  <c r="M27" i="6" s="1"/>
  <c r="M40" i="6" s="1"/>
  <c r="L29" i="8"/>
  <c r="L46" i="17"/>
  <c r="L42" i="10"/>
  <c r="N15" i="15"/>
  <c r="M23" i="15"/>
  <c r="M25" i="15" s="1"/>
  <c r="M27" i="15" s="1"/>
  <c r="L40" i="15" s="1"/>
  <c r="N15" i="8"/>
  <c r="M23" i="8"/>
  <c r="M25" i="8" s="1"/>
  <c r="M27" i="8" s="1"/>
  <c r="M40" i="8" s="1"/>
  <c r="L29" i="15"/>
  <c r="L28" i="9"/>
  <c r="N21" i="17"/>
  <c r="M29" i="17"/>
  <c r="M31" i="17" s="1"/>
  <c r="M33" i="17" s="1"/>
  <c r="M46" i="17" s="1"/>
  <c r="N15" i="10"/>
  <c r="M23" i="10"/>
  <c r="M25" i="10" s="1"/>
  <c r="M27" i="10" s="1"/>
  <c r="L40" i="10" s="1"/>
  <c r="N15" i="16"/>
  <c r="M23" i="16"/>
  <c r="M25" i="16" s="1"/>
  <c r="M27" i="16" s="1"/>
  <c r="L40" i="16" s="1"/>
  <c r="N15" i="18"/>
  <c r="M23" i="18"/>
  <c r="M25" i="18" s="1"/>
  <c r="M27" i="18" s="1"/>
  <c r="M40" i="18" s="1"/>
  <c r="L41" i="9"/>
  <c r="W28" i="40" l="1"/>
  <c r="W31" i="40" s="1"/>
  <c r="W33" i="40" s="1"/>
  <c r="W35" i="40" s="1"/>
  <c r="S35" i="40"/>
  <c r="T31" i="40"/>
  <c r="T33" i="40" s="1"/>
  <c r="U28" i="40"/>
  <c r="L37" i="7"/>
  <c r="L40" i="7" s="1"/>
  <c r="K38" i="7"/>
  <c r="M41" i="9"/>
  <c r="M42" i="8"/>
  <c r="M42" i="15"/>
  <c r="M29" i="7"/>
  <c r="M28" i="9"/>
  <c r="M29" i="15"/>
  <c r="M48" i="17"/>
  <c r="M42" i="7"/>
  <c r="M43" i="7"/>
  <c r="O15" i="18"/>
  <c r="O23" i="18" s="1"/>
  <c r="O25" i="18" s="1"/>
  <c r="O27" i="18" s="1"/>
  <c r="O40" i="18" s="1"/>
  <c r="N23" i="18"/>
  <c r="N25" i="18" s="1"/>
  <c r="N27" i="18" s="1"/>
  <c r="N40" i="18" s="1"/>
  <c r="O15" i="8"/>
  <c r="O23" i="8" s="1"/>
  <c r="O25" i="8" s="1"/>
  <c r="O27" i="8" s="1"/>
  <c r="O40" i="8" s="1"/>
  <c r="N23" i="8"/>
  <c r="N25" i="8" s="1"/>
  <c r="N27" i="8" s="1"/>
  <c r="N40" i="8" s="1"/>
  <c r="M42" i="10"/>
  <c r="M29" i="8"/>
  <c r="O15" i="6"/>
  <c r="O23" i="6" s="1"/>
  <c r="O25" i="6" s="1"/>
  <c r="O27" i="6" s="1"/>
  <c r="O40" i="6" s="1"/>
  <c r="N23" i="6"/>
  <c r="N25" i="6" s="1"/>
  <c r="N27" i="6" s="1"/>
  <c r="N40" i="6" s="1"/>
  <c r="M29" i="18"/>
  <c r="O15" i="10"/>
  <c r="O23" i="10" s="1"/>
  <c r="O25" i="10" s="1"/>
  <c r="O27" i="10" s="1"/>
  <c r="N40" i="10" s="1"/>
  <c r="N23" i="10"/>
  <c r="N25" i="10" s="1"/>
  <c r="N27" i="10" s="1"/>
  <c r="M40" i="10" s="1"/>
  <c r="O15" i="15"/>
  <c r="O23" i="15" s="1"/>
  <c r="O25" i="15" s="1"/>
  <c r="O27" i="15" s="1"/>
  <c r="N40" i="15" s="1"/>
  <c r="N23" i="15"/>
  <c r="N25" i="15" s="1"/>
  <c r="N27" i="15" s="1"/>
  <c r="M40" i="15" s="1"/>
  <c r="M43" i="6"/>
  <c r="M29" i="16"/>
  <c r="O15" i="7"/>
  <c r="O23" i="7" s="1"/>
  <c r="O25" i="7" s="1"/>
  <c r="O27" i="7" s="1"/>
  <c r="O40" i="7" s="1"/>
  <c r="N23" i="7"/>
  <c r="N25" i="7" s="1"/>
  <c r="N27" i="7" s="1"/>
  <c r="N40" i="7" s="1"/>
  <c r="M42" i="18"/>
  <c r="O21" i="17"/>
  <c r="O29" i="17" s="1"/>
  <c r="O31" i="17" s="1"/>
  <c r="O33" i="17" s="1"/>
  <c r="O46" i="17" s="1"/>
  <c r="N29" i="17"/>
  <c r="N31" i="17" s="1"/>
  <c r="N33" i="17" s="1"/>
  <c r="N46" i="17" s="1"/>
  <c r="M43" i="10"/>
  <c r="M43" i="8"/>
  <c r="M42" i="16"/>
  <c r="M29" i="6"/>
  <c r="M35" i="17"/>
  <c r="O15" i="16"/>
  <c r="O23" i="16" s="1"/>
  <c r="O25" i="16" s="1"/>
  <c r="O27" i="16" s="1"/>
  <c r="N40" i="16" s="1"/>
  <c r="N23" i="16"/>
  <c r="N25" i="16" s="1"/>
  <c r="N27" i="16" s="1"/>
  <c r="M40" i="16" s="1"/>
  <c r="O14" i="9"/>
  <c r="O22" i="9" s="1"/>
  <c r="O24" i="9" s="1"/>
  <c r="O26" i="9" s="1"/>
  <c r="N39" i="9" s="1"/>
  <c r="N22" i="9"/>
  <c r="N24" i="9" s="1"/>
  <c r="N26" i="9" s="1"/>
  <c r="M39" i="9" s="1"/>
  <c r="M42" i="6"/>
  <c r="M29" i="10"/>
  <c r="X28" i="40" l="1"/>
  <c r="X31" i="40" s="1"/>
  <c r="X33" i="40" s="1"/>
  <c r="X35" i="40" s="1"/>
  <c r="T35" i="40"/>
  <c r="U31" i="40"/>
  <c r="U33" i="40" s="1"/>
  <c r="V28" i="40"/>
  <c r="P37" i="7"/>
  <c r="L38" i="7"/>
  <c r="M38" i="7" s="1"/>
  <c r="N38" i="7" s="1"/>
  <c r="O38" i="7" s="1"/>
  <c r="N29" i="10"/>
  <c r="O29" i="10" s="1"/>
  <c r="N43" i="10"/>
  <c r="O43" i="10" s="1"/>
  <c r="N29" i="18"/>
  <c r="O29" i="18" s="1"/>
  <c r="N29" i="6"/>
  <c r="O29" i="6" s="1"/>
  <c r="N29" i="8"/>
  <c r="O29" i="8" s="1"/>
  <c r="N29" i="7"/>
  <c r="O29" i="7" s="1"/>
  <c r="N42" i="15"/>
  <c r="O42" i="15" s="1"/>
  <c r="N42" i="18"/>
  <c r="O42" i="18" s="1"/>
  <c r="N42" i="6"/>
  <c r="O42" i="6" s="1"/>
  <c r="N42" i="8"/>
  <c r="O42" i="8" s="1"/>
  <c r="N43" i="8"/>
  <c r="O43" i="8" s="1"/>
  <c r="P46" i="17"/>
  <c r="P40" i="7"/>
  <c r="N43" i="6"/>
  <c r="O43" i="6" s="1"/>
  <c r="N48" i="17"/>
  <c r="O48" i="17" s="1"/>
  <c r="N29" i="16"/>
  <c r="O29" i="16" s="1"/>
  <c r="N29" i="15"/>
  <c r="O29" i="15" s="1"/>
  <c r="N42" i="10"/>
  <c r="O42" i="10" s="1"/>
  <c r="N43" i="7"/>
  <c r="O43" i="7" s="1"/>
  <c r="N42" i="16"/>
  <c r="O42" i="16" s="1"/>
  <c r="N28" i="9"/>
  <c r="O28" i="9" s="1"/>
  <c r="N35" i="17"/>
  <c r="O35" i="17" s="1"/>
  <c r="N41" i="9"/>
  <c r="O41" i="9" s="1"/>
  <c r="N42" i="7"/>
  <c r="O42" i="7" s="1"/>
  <c r="Y28" i="40" l="1"/>
  <c r="Y31" i="40" s="1"/>
  <c r="Y33" i="40" s="1"/>
  <c r="Y35" i="40" s="1"/>
  <c r="U35" i="40"/>
  <c r="V31" i="40"/>
  <c r="V33" i="40" s="1"/>
  <c r="Z28" i="40" l="1"/>
  <c r="Z31" i="40" s="1"/>
  <c r="Z33" i="40" s="1"/>
  <c r="Z35" i="40" s="1"/>
  <c r="V35" i="40"/>
  <c r="AA28" i="40" l="1"/>
  <c r="AA31" i="40" s="1"/>
  <c r="AA33" i="40" s="1"/>
  <c r="AA35" i="40" s="1"/>
  <c r="B17" i="40"/>
  <c r="B33" i="40" l="1"/>
  <c r="B35" i="40" s="1"/>
  <c r="B37" i="40" s="1"/>
  <c r="C37" i="40" s="1"/>
  <c r="B3" i="25" l="1"/>
  <c r="D37" i="40" l="1"/>
  <c r="B4" i="25"/>
  <c r="E37" i="40" l="1"/>
  <c r="B5" i="25"/>
  <c r="B6" i="25" l="1"/>
  <c r="F37" i="40"/>
  <c r="G37" i="40" l="1"/>
  <c r="B7" i="25"/>
  <c r="B8" i="25" l="1"/>
  <c r="H37" i="40"/>
  <c r="B9" i="25" l="1"/>
  <c r="I37" i="40"/>
  <c r="J37" i="40" l="1"/>
  <c r="B10" i="25"/>
  <c r="B11" i="25" l="1"/>
  <c r="K37" i="40"/>
  <c r="B12" i="25" l="1"/>
  <c r="L37" i="40"/>
  <c r="B13" i="25" l="1"/>
  <c r="M37" i="40"/>
  <c r="N37" i="40" l="1"/>
  <c r="B14" i="25"/>
  <c r="O37" i="40" l="1"/>
  <c r="B15" i="25"/>
  <c r="B16" i="25" l="1"/>
  <c r="P37" i="40"/>
  <c r="Q37" i="40" l="1"/>
  <c r="B17" i="25"/>
  <c r="B18" i="25" l="1"/>
  <c r="R37" i="40"/>
  <c r="B19" i="25" l="1"/>
  <c r="S37" i="40"/>
  <c r="B20" i="25" l="1"/>
  <c r="T37" i="40"/>
  <c r="B21" i="25" l="1"/>
  <c r="U37" i="40"/>
  <c r="V37" i="40" l="1"/>
  <c r="W37" i="40" s="1"/>
  <c r="B22" i="25"/>
  <c r="B24" i="25" l="1"/>
  <c r="X37" i="40"/>
  <c r="B23" i="25"/>
  <c r="B25" i="25" l="1"/>
  <c r="Y37" i="40"/>
  <c r="B26" i="25" l="1"/>
  <c r="Z37" i="40"/>
  <c r="AA37" i="40" l="1"/>
  <c r="B28" i="25" s="1"/>
  <c r="B27" i="25"/>
</calcChain>
</file>

<file path=xl/sharedStrings.xml><?xml version="1.0" encoding="utf-8"?>
<sst xmlns="http://schemas.openxmlformats.org/spreadsheetml/2006/main" count="614" uniqueCount="162">
  <si>
    <t>Historical Average Rent</t>
  </si>
  <si>
    <t>Historical Average Costs</t>
  </si>
  <si>
    <t>Historical NOI</t>
  </si>
  <si>
    <t>BV1 -- Typical</t>
  </si>
  <si>
    <t xml:space="preserve">Historically: </t>
  </si>
  <si>
    <t>Recurring on building is less than average for similar build type and program type (LEM) $2167/unit/YR</t>
  </si>
  <si>
    <t>Utilities are below average for similar at $1179/unit/YR</t>
  </si>
  <si>
    <t>Overall costs to run building are typically higher than average of similar build type and program type (LEM) $5936/unit/YR (37%)</t>
  </si>
  <si>
    <t>Scenario</t>
  </si>
  <si>
    <t>Scenarios</t>
  </si>
  <si>
    <t># of units</t>
  </si>
  <si>
    <t>Occupied</t>
  </si>
  <si>
    <t>Vacant</t>
  </si>
  <si>
    <t>Avg Yearly Revenue</t>
  </si>
  <si>
    <t>Monthly Reveue</t>
  </si>
  <si>
    <t>#1) Renovated--Best Case</t>
  </si>
  <si>
    <t>100% LEM @ $950/$1095 rent</t>
  </si>
  <si>
    <t xml:space="preserve">#2) Renovated Rental Rate at 5% Vacancy </t>
  </si>
  <si>
    <t xml:space="preserve">#3) Renovated Rental Rate at 10% Vacancy </t>
  </si>
  <si>
    <t xml:space="preserve">#4) Unrenovated Best Case </t>
  </si>
  <si>
    <t xml:space="preserve">100% LEM @ $795/$950  rent </t>
  </si>
  <si>
    <t xml:space="preserve">#5) Unrenovated Rental Rate at 5% Vacancy </t>
  </si>
  <si>
    <t>#6) Unrenovated 10% Vacancy</t>
  </si>
  <si>
    <t>#7) Current</t>
  </si>
  <si>
    <t>Vacancy Current</t>
  </si>
  <si>
    <t>June rent average / unit</t>
  </si>
  <si>
    <t>June vacancy/revenue</t>
  </si>
  <si>
    <t>#8) 70/30 Split Unrenovated</t>
  </si>
  <si>
    <t>$890/$857</t>
  </si>
  <si>
    <t>#9)Income --Split Unrenovated Rent Rate</t>
  </si>
  <si>
    <t>#9) 60/40 Split Unrenovated</t>
  </si>
  <si>
    <t xml:space="preserve">Income Split </t>
  </si>
  <si>
    <t>Occupancy</t>
  </si>
  <si>
    <t>LEM</t>
  </si>
  <si>
    <t>AHU</t>
  </si>
  <si>
    <t>#10) 100% AFU</t>
  </si>
  <si>
    <t>#11) 100% AFU</t>
  </si>
  <si>
    <t>#12) 50/25/25 Split Unrenovated</t>
  </si>
  <si>
    <t>$890/$857/$386</t>
  </si>
  <si>
    <t>RENT</t>
  </si>
  <si>
    <t>LEM-as is</t>
  </si>
  <si>
    <t xml:space="preserve">SHU </t>
  </si>
  <si>
    <t>x</t>
  </si>
  <si>
    <t>1 bedroom</t>
  </si>
  <si>
    <t>LEM - Reno</t>
  </si>
  <si>
    <t>2 bedroom</t>
  </si>
  <si>
    <t>Monthly</t>
  </si>
  <si>
    <t>Revenue:</t>
  </si>
  <si>
    <t>Yearly</t>
  </si>
  <si>
    <t>AVG</t>
  </si>
  <si>
    <t>Month</t>
  </si>
  <si>
    <t>YR</t>
  </si>
  <si>
    <t xml:space="preserve">LEM </t>
  </si>
  <si>
    <t>SHU</t>
  </si>
  <si>
    <t xml:space="preserve">Pro Forma Bankview 1 </t>
  </si>
  <si>
    <t>Scenario: #1 Best Case 100% LEM (maximum rent)  with 0% Vacancy</t>
  </si>
  <si>
    <t>Total</t>
  </si>
  <si>
    <t xml:space="preserve"> REVENUE </t>
  </si>
  <si>
    <t>Rent revenue</t>
  </si>
  <si>
    <t>Rent Supplement</t>
  </si>
  <si>
    <t>Parking</t>
  </si>
  <si>
    <t>Miscellaneous</t>
  </si>
  <si>
    <t>Total Revenue</t>
  </si>
  <si>
    <t>EXPENDITURES</t>
  </si>
  <si>
    <t>Administration</t>
  </si>
  <si>
    <t>Debt servicing (CMHC)</t>
  </si>
  <si>
    <t>Maintenance</t>
  </si>
  <si>
    <t>Recurring maintenance</t>
  </si>
  <si>
    <t>Non-Recurring maintenance</t>
  </si>
  <si>
    <t>Res. Property operations</t>
  </si>
  <si>
    <t>Property Salaries</t>
  </si>
  <si>
    <t>Property Operations</t>
  </si>
  <si>
    <t xml:space="preserve">Taxes </t>
  </si>
  <si>
    <t>Utilities</t>
  </si>
  <si>
    <t>Amortization of TCA</t>
  </si>
  <si>
    <t>Total Expenditures</t>
  </si>
  <si>
    <t>Surplus before RR contributions</t>
  </si>
  <si>
    <t>Replacement Reserve</t>
  </si>
  <si>
    <t xml:space="preserve">Net Surplus/(Deficit) </t>
  </si>
  <si>
    <t>Accumulated Net Surplus/(Deficit)</t>
  </si>
  <si>
    <t>SURPLUS/DEFICIT</t>
  </si>
  <si>
    <t>Exterior renovation cost net of $750K grant</t>
  </si>
  <si>
    <t>Surplus applied to exterior renovation</t>
  </si>
  <si>
    <t>Remaining exterior renovation to be recovered</t>
  </si>
  <si>
    <t>lifecycle replacement investment of $6,000</t>
  </si>
  <si>
    <t>Remaining lifecycle replacement of $6,000 to be recovered</t>
  </si>
  <si>
    <t>Lifecycle replacement investment of $2,165</t>
  </si>
  <si>
    <t>Remaining additional lifecycle replacement of $2,165 to be recovered</t>
  </si>
  <si>
    <t>SURPLUS/DEFICIT AFTER COST RECOVERY</t>
  </si>
  <si>
    <t>Exterior recovery</t>
  </si>
  <si>
    <t>Lifecycle recovery</t>
  </si>
  <si>
    <t>Upgrade recovery</t>
  </si>
  <si>
    <t>*Expenditures have been standardized to 2013 when there were no unit improvements in recurring.</t>
  </si>
  <si>
    <t>Years 2014-2016 determined with a 3% inflation factor</t>
  </si>
  <si>
    <t>Scenario: 100% LEM (maximum rent) with 5% Vacancy</t>
  </si>
  <si>
    <t xml:space="preserve">Total </t>
  </si>
  <si>
    <t>Scenario: 100% LEM (maximum rent) with 10% Vacancy</t>
  </si>
  <si>
    <t>Accumulated Net surplus/(Deficit)</t>
  </si>
  <si>
    <t>Scenario: #4  UNRENOVATED Rent Best Case 100% LEM  0% Vacancy</t>
  </si>
  <si>
    <t>Exterior recovery only</t>
  </si>
  <si>
    <t>Lifecycle</t>
  </si>
  <si>
    <t>Scenario:  UNRENOVATED Rent Best Case 100% LEM  10% Vacancy</t>
  </si>
  <si>
    <t>Scenario: #6  UNRENOVATED Rent Best Case 100% LEM  10% Vacancy</t>
  </si>
  <si>
    <t>Scenario: #7  Current 85% Vacancy</t>
  </si>
  <si>
    <t>Scenario: #8  70/30 Split (LEM/AHU) 7% Vacancy</t>
  </si>
  <si>
    <t>Units</t>
  </si>
  <si>
    <t>Revenue</t>
  </si>
  <si>
    <t>Rental Rate</t>
  </si>
  <si>
    <t>Scenario: #10  100% AHU 3% Vacancy</t>
  </si>
  <si>
    <t>Scenario: #11 100% AHU 5% Vacancy</t>
  </si>
  <si>
    <t>Scenario: #12  33/33/33 Split (LEM/AHU/SHU)</t>
  </si>
  <si>
    <t>Scenario: #9  60/40 Split (LEM/AHU) 5% Vacancy</t>
  </si>
  <si>
    <t>Unit Type</t>
  </si>
  <si>
    <t>Year</t>
  </si>
  <si>
    <t>Number of Units</t>
  </si>
  <si>
    <t>Cash Inflow</t>
  </si>
  <si>
    <t>Cash Outflow</t>
  </si>
  <si>
    <t>Total Cash Outflow</t>
  </si>
  <si>
    <t>Accumulated Net Cash Flow</t>
  </si>
  <si>
    <t>Inflation Rate</t>
  </si>
  <si>
    <t>New Development</t>
  </si>
  <si>
    <t>Utilities Surcharge</t>
  </si>
  <si>
    <t>Total Cash Inflow</t>
  </si>
  <si>
    <t>3 bedroom</t>
  </si>
  <si>
    <t>Economic Cash Outflow</t>
  </si>
  <si>
    <t>Mortgage Payment (principal &amp; interest)</t>
  </si>
  <si>
    <t>Net Cash Flow before Reserve contribution</t>
  </si>
  <si>
    <t>Net Cash Flow after Reserve contribution</t>
  </si>
  <si>
    <t>Studio</t>
  </si>
  <si>
    <t>Taxes /lease Insurance</t>
  </si>
  <si>
    <t xml:space="preserve">Total per year </t>
  </si>
  <si>
    <t>4 bedroom</t>
  </si>
  <si>
    <t>Unit type</t>
  </si>
  <si>
    <t xml:space="preserve">Operation Reserve </t>
  </si>
  <si>
    <t>RHI</t>
  </si>
  <si>
    <t>Preventive maintenance</t>
  </si>
  <si>
    <t xml:space="preserve">Financial Analysis </t>
  </si>
  <si>
    <t xml:space="preserve">General Pro Forma </t>
  </si>
  <si>
    <t>Rent Revenue</t>
  </si>
  <si>
    <t>Market  Rent</t>
  </si>
  <si>
    <t>Deep subsidized</t>
  </si>
  <si>
    <t xml:space="preserve"> cost/year/unit </t>
  </si>
  <si>
    <t>90% of average rent</t>
  </si>
  <si>
    <t>70% of average rent</t>
  </si>
  <si>
    <t>Total units</t>
  </si>
  <si>
    <t xml:space="preserve"> Cash flow out</t>
  </si>
  <si>
    <t>Total area m2</t>
  </si>
  <si>
    <t>Property manager salaries</t>
  </si>
  <si>
    <t>Operations salary</t>
  </si>
  <si>
    <t>Please update only the data in blue</t>
  </si>
  <si>
    <t>average services/utilities per m2</t>
  </si>
  <si>
    <t>Other Cash Inflow</t>
  </si>
  <si>
    <t>Rental Rate Cash Inflow</t>
  </si>
  <si>
    <t>Item</t>
  </si>
  <si>
    <t>Number</t>
  </si>
  <si>
    <t>Rate</t>
  </si>
  <si>
    <t>Total a year</t>
  </si>
  <si>
    <t>Max Reserve contribution (operation reserve)</t>
  </si>
  <si>
    <t>B</t>
  </si>
  <si>
    <t>A</t>
  </si>
  <si>
    <t>C</t>
  </si>
  <si>
    <t>Please do not modify this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</si>
</sst>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0_);[Red]\(0\)"/>
    <numFmt numFmtId="167" formatCode="0.0_);[Red]\(0.0\)"/>
    <numFmt numFmtId="168" formatCode="&quot;$&quot;#,##0"/>
    <numFmt numFmtId="169" formatCode="&quot;$&quot;#,##0.00"/>
    <numFmt numFmtId="170" formatCode="#,##0;[Red]#,##0"/>
    <numFmt numFmtId="171" formatCode="#,##0_ ;[Red]\-#,##0\ "/>
    <numFmt numFmtId="172" formatCode="0.0%"/>
    <numFmt numFmtId="173" formatCode="_-* #,##0.00_-;\-* #,##0.00_-;_-* &quot;-&quot;??_-;_-@_-"/>
    <numFmt numFmtId="174" formatCode="_-&quot;$&quot;* #,##0.00_-;\-&quot;$&quot;* #,##0.00_-;_-&quot;$&quot;* &quot;-&quot;??_-;_-@_-"/>
    <numFmt numFmtId="175" formatCode="_(&quot;$&quot;* #,##0_);_(&quot;$&quot;* \(#,##0\);_(&quot;$&quot;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Arial Narrow"/>
      <family val="2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4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b/>
      <sz val="12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i/>
      <sz val="12"/>
      <color theme="1" tint="0.499984740745262"/>
      <name val="Arial Narrow"/>
      <family val="2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4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9" fontId="1" fillId="0" borderId="0"/>
    <xf numFmtId="0" fontId="9" fillId="0" borderId="0"/>
    <xf numFmtId="0" fontId="9" fillId="0" borderId="0"/>
    <xf numFmtId="38" fontId="9" fillId="0" borderId="0" applyFont="0" applyBorder="0" applyAlignment="0" applyProtection="0"/>
    <xf numFmtId="0" fontId="1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3" borderId="0" applyNumberFormat="0" applyBorder="0" applyAlignment="0" applyProtection="0"/>
    <xf numFmtId="49" fontId="1" fillId="0" borderId="0"/>
    <xf numFmtId="49" fontId="1" fillId="0" borderId="0"/>
    <xf numFmtId="0" fontId="9" fillId="0" borderId="0"/>
    <xf numFmtId="49" fontId="1" fillId="0" borderId="0"/>
    <xf numFmtId="0" fontId="30" fillId="0" borderId="0"/>
    <xf numFmtId="0" fontId="30" fillId="0" borderId="0"/>
    <xf numFmtId="0" fontId="1" fillId="0" borderId="0"/>
    <xf numFmtId="0" fontId="9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587">
    <xf numFmtId="0" fontId="0" fillId="0" borderId="0" xfId="0"/>
    <xf numFmtId="164" fontId="4" fillId="0" borderId="0" xfId="1" applyNumberFormat="1" applyFont="1" applyBorder="1"/>
    <xf numFmtId="0" fontId="3" fillId="0" borderId="2" xfId="1" applyNumberFormat="1" applyFont="1" applyBorder="1" applyAlignment="1">
      <alignment horizontal="center"/>
    </xf>
    <xf numFmtId="0" fontId="2" fillId="0" borderId="0" xfId="0" applyFont="1"/>
    <xf numFmtId="164" fontId="3" fillId="0" borderId="0" xfId="1" applyNumberFormat="1" applyFont="1" applyBorder="1" applyAlignment="1">
      <alignment wrapText="1"/>
    </xf>
    <xf numFmtId="164" fontId="4" fillId="0" borderId="0" xfId="1" applyNumberFormat="1" applyFont="1" applyFill="1" applyBorder="1" applyAlignment="1">
      <alignment horizontal="left" wrapText="1" indent="1"/>
    </xf>
    <xf numFmtId="164" fontId="3" fillId="0" borderId="0" xfId="1" applyNumberFormat="1" applyFont="1" applyFill="1" applyBorder="1" applyAlignment="1">
      <alignment wrapText="1"/>
    </xf>
    <xf numFmtId="164" fontId="4" fillId="0" borderId="0" xfId="1" applyNumberFormat="1" applyFont="1" applyFill="1" applyBorder="1" applyAlignment="1">
      <alignment wrapText="1"/>
    </xf>
    <xf numFmtId="164" fontId="6" fillId="0" borderId="0" xfId="1" applyNumberFormat="1" applyFont="1" applyFill="1" applyBorder="1"/>
    <xf numFmtId="164" fontId="0" fillId="0" borderId="0" xfId="1" applyNumberFormat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64" fontId="12" fillId="0" borderId="0" xfId="1" applyNumberFormat="1" applyFont="1" applyFill="1" applyBorder="1" applyAlignment="1">
      <alignment horizontal="left" indent="2"/>
    </xf>
    <xf numFmtId="0" fontId="14" fillId="0" borderId="0" xfId="0" applyFont="1" applyAlignment="1">
      <alignment horizontal="left" indent="5"/>
    </xf>
    <xf numFmtId="0" fontId="0" fillId="0" borderId="0" xfId="0" quotePrefix="1" applyAlignment="1">
      <alignment horizontal="right"/>
    </xf>
    <xf numFmtId="164" fontId="0" fillId="0" borderId="0" xfId="0" applyNumberFormat="1"/>
    <xf numFmtId="164" fontId="4" fillId="0" borderId="7" xfId="1" applyNumberFormat="1" applyFont="1" applyBorder="1"/>
    <xf numFmtId="164" fontId="7" fillId="0" borderId="7" xfId="1" applyNumberFormat="1" applyFont="1" applyBorder="1"/>
    <xf numFmtId="0" fontId="3" fillId="0" borderId="9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wrapText="1"/>
    </xf>
    <xf numFmtId="164" fontId="4" fillId="0" borderId="7" xfId="1" applyNumberFormat="1" applyFont="1" applyFill="1" applyBorder="1" applyAlignment="1">
      <alignment horizontal="left" wrapText="1" indent="1"/>
    </xf>
    <xf numFmtId="164" fontId="3" fillId="0" borderId="7" xfId="1" applyNumberFormat="1" applyFont="1" applyFill="1" applyBorder="1" applyAlignment="1">
      <alignment wrapText="1"/>
    </xf>
    <xf numFmtId="164" fontId="4" fillId="0" borderId="7" xfId="1" applyNumberFormat="1" applyFont="1" applyFill="1" applyBorder="1" applyAlignment="1">
      <alignment wrapText="1"/>
    </xf>
    <xf numFmtId="164" fontId="6" fillId="0" borderId="7" xfId="1" applyNumberFormat="1" applyFont="1" applyFill="1" applyBorder="1"/>
    <xf numFmtId="164" fontId="0" fillId="0" borderId="7" xfId="1" applyNumberFormat="1" applyFont="1" applyFill="1" applyBorder="1" applyAlignment="1">
      <alignment horizontal="left"/>
    </xf>
    <xf numFmtId="164" fontId="6" fillId="0" borderId="7" xfId="1" applyNumberFormat="1" applyFont="1" applyFill="1" applyBorder="1" applyAlignment="1">
      <alignment horizontal="left"/>
    </xf>
    <xf numFmtId="164" fontId="12" fillId="0" borderId="7" xfId="1" applyNumberFormat="1" applyFont="1" applyFill="1" applyBorder="1" applyAlignment="1">
      <alignment horizontal="left" indent="2"/>
    </xf>
    <xf numFmtId="9" fontId="0" fillId="0" borderId="0" xfId="2" applyFont="1"/>
    <xf numFmtId="9" fontId="3" fillId="2" borderId="1" xfId="1" applyNumberFormat="1" applyFont="1" applyFill="1" applyBorder="1" applyAlignment="1">
      <alignment horizontal="center" vertical="center"/>
    </xf>
    <xf numFmtId="9" fontId="3" fillId="2" borderId="6" xfId="1" applyNumberFormat="1" applyFont="1" applyFill="1" applyBorder="1" applyAlignment="1">
      <alignment horizontal="center" vertical="center"/>
    </xf>
    <xf numFmtId="167" fontId="4" fillId="0" borderId="0" xfId="1" applyNumberFormat="1" applyFont="1" applyFill="1" applyBorder="1"/>
    <xf numFmtId="167" fontId="4" fillId="0" borderId="8" xfId="1" applyNumberFormat="1" applyFont="1" applyFill="1" applyBorder="1"/>
    <xf numFmtId="167" fontId="5" fillId="0" borderId="0" xfId="1" applyNumberFormat="1" applyFont="1" applyFill="1" applyBorder="1" applyAlignment="1">
      <alignment horizontal="left"/>
    </xf>
    <xf numFmtId="164" fontId="3" fillId="0" borderId="7" xfId="1" applyNumberFormat="1" applyFont="1" applyFill="1" applyBorder="1" applyAlignment="1">
      <alignment horizontal="right" wrapText="1" indent="1"/>
    </xf>
    <xf numFmtId="164" fontId="3" fillId="0" borderId="7" xfId="1" applyNumberFormat="1" applyFont="1" applyBorder="1" applyAlignment="1">
      <alignment horizontal="right"/>
    </xf>
    <xf numFmtId="164" fontId="13" fillId="0" borderId="7" xfId="0" applyNumberFormat="1" applyFont="1" applyBorder="1" applyAlignment="1">
      <alignment horizontal="right"/>
    </xf>
    <xf numFmtId="164" fontId="0" fillId="0" borderId="0" xfId="0" applyNumberFormat="1" applyBorder="1"/>
    <xf numFmtId="164" fontId="7" fillId="0" borderId="0" xfId="1" applyNumberFormat="1" applyFont="1" applyBorder="1"/>
    <xf numFmtId="164" fontId="3" fillId="0" borderId="0" xfId="1" applyNumberFormat="1" applyFont="1" applyFill="1" applyBorder="1" applyAlignment="1">
      <alignment horizontal="right" wrapText="1" indent="1"/>
    </xf>
    <xf numFmtId="164" fontId="3" fillId="0" borderId="0" xfId="1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6" fontId="18" fillId="0" borderId="0" xfId="0" applyNumberFormat="1" applyFont="1" applyAlignment="1">
      <alignment horizontal="center" vertical="center" wrapText="1"/>
    </xf>
    <xf numFmtId="5" fontId="18" fillId="0" borderId="0" xfId="18" applyNumberFormat="1" applyFont="1" applyAlignment="1">
      <alignment horizontal="center" vertical="center" wrapText="1"/>
    </xf>
    <xf numFmtId="8" fontId="18" fillId="0" borderId="0" xfId="0" applyNumberFormat="1" applyFont="1" applyAlignment="1">
      <alignment horizontal="center" vertical="center" wrapText="1"/>
    </xf>
    <xf numFmtId="0" fontId="0" fillId="0" borderId="0" xfId="0"/>
    <xf numFmtId="0" fontId="0" fillId="0" borderId="12" xfId="0" applyBorder="1"/>
    <xf numFmtId="0" fontId="19" fillId="0" borderId="14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5" fontId="17" fillId="0" borderId="3" xfId="18" applyNumberFormat="1" applyFont="1" applyBorder="1" applyAlignment="1">
      <alignment horizontal="center" vertical="center" wrapText="1"/>
    </xf>
    <xf numFmtId="9" fontId="17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9" fontId="17" fillId="0" borderId="12" xfId="0" applyNumberFormat="1" applyFont="1" applyBorder="1" applyAlignment="1">
      <alignment horizontal="center" vertical="center" wrapText="1"/>
    </xf>
    <xf numFmtId="6" fontId="17" fillId="0" borderId="12" xfId="0" applyNumberFormat="1" applyFont="1" applyBorder="1" applyAlignment="1">
      <alignment horizontal="center" vertical="center" wrapText="1"/>
    </xf>
    <xf numFmtId="42" fontId="0" fillId="0" borderId="0" xfId="0" applyNumberFormat="1"/>
    <xf numFmtId="9" fontId="0" fillId="0" borderId="0" xfId="0" applyNumberFormat="1"/>
    <xf numFmtId="168" fontId="0" fillId="0" borderId="0" xfId="0" applyNumberFormat="1"/>
    <xf numFmtId="3" fontId="4" fillId="0" borderId="7" xfId="1" applyNumberFormat="1" applyFont="1" applyBorder="1" applyAlignment="1">
      <alignment horizontal="left" wrapText="1" indent="1"/>
    </xf>
    <xf numFmtId="3" fontId="4" fillId="0" borderId="0" xfId="1" applyNumberFormat="1" applyFont="1" applyBorder="1" applyAlignment="1">
      <alignment horizontal="left" wrapText="1" indent="1"/>
    </xf>
    <xf numFmtId="3" fontId="4" fillId="0" borderId="0" xfId="1" applyNumberFormat="1" applyFont="1" applyFill="1" applyBorder="1"/>
    <xf numFmtId="3" fontId="4" fillId="0" borderId="8" xfId="1" applyNumberFormat="1" applyFont="1" applyFill="1" applyBorder="1"/>
    <xf numFmtId="3" fontId="0" fillId="0" borderId="0" xfId="0" applyNumberFormat="1"/>
    <xf numFmtId="1" fontId="3" fillId="0" borderId="2" xfId="1" applyNumberFormat="1" applyFont="1" applyBorder="1" applyAlignment="1">
      <alignment horizontal="center"/>
    </xf>
    <xf numFmtId="38" fontId="3" fillId="0" borderId="0" xfId="1" applyNumberFormat="1" applyFont="1" applyFill="1" applyBorder="1"/>
    <xf numFmtId="38" fontId="3" fillId="0" borderId="8" xfId="1" applyNumberFormat="1" applyFont="1" applyFill="1" applyBorder="1"/>
    <xf numFmtId="0" fontId="0" fillId="0" borderId="0" xfId="0" applyAlignment="1">
      <alignment horizontal="center"/>
    </xf>
    <xf numFmtId="38" fontId="4" fillId="0" borderId="0" xfId="1" applyNumberFormat="1" applyFont="1" applyFill="1" applyBorder="1"/>
    <xf numFmtId="38" fontId="4" fillId="0" borderId="8" xfId="1" applyNumberFormat="1" applyFont="1" applyFill="1" applyBorder="1"/>
    <xf numFmtId="38" fontId="0" fillId="0" borderId="0" xfId="0" applyNumberFormat="1" applyFill="1" applyBorder="1"/>
    <xf numFmtId="38" fontId="0" fillId="0" borderId="8" xfId="0" applyNumberFormat="1" applyFill="1" applyBorder="1"/>
    <xf numFmtId="38" fontId="4" fillId="0" borderId="3" xfId="1" applyNumberFormat="1" applyFont="1" applyFill="1" applyBorder="1"/>
    <xf numFmtId="38" fontId="4" fillId="0" borderId="10" xfId="1" applyNumberFormat="1" applyFont="1" applyFill="1" applyBorder="1"/>
    <xf numFmtId="38" fontId="3" fillId="0" borderId="3" xfId="1" applyNumberFormat="1" applyFont="1" applyFill="1" applyBorder="1"/>
    <xf numFmtId="38" fontId="3" fillId="0" borderId="10" xfId="1" applyNumberFormat="1" applyFont="1" applyFill="1" applyBorder="1"/>
    <xf numFmtId="38" fontId="5" fillId="0" borderId="0" xfId="1" applyNumberFormat="1" applyFont="1" applyFill="1" applyBorder="1" applyAlignment="1">
      <alignment horizontal="left"/>
    </xf>
    <xf numFmtId="169" fontId="17" fillId="0" borderId="4" xfId="0" applyNumberFormat="1" applyFont="1" applyBorder="1" applyAlignment="1">
      <alignment horizontal="center" vertical="center"/>
    </xf>
    <xf numFmtId="0" fontId="0" fillId="0" borderId="0" xfId="0"/>
    <xf numFmtId="6" fontId="17" fillId="0" borderId="3" xfId="0" applyNumberFormat="1" applyFont="1" applyBorder="1" applyAlignment="1">
      <alignment horizontal="center" vertical="center" wrapText="1"/>
    </xf>
    <xf numFmtId="6" fontId="17" fillId="0" borderId="15" xfId="0" applyNumberFormat="1" applyFont="1" applyBorder="1" applyAlignment="1">
      <alignment horizontal="center" vertical="center" wrapText="1"/>
    </xf>
    <xf numFmtId="0" fontId="0" fillId="0" borderId="0" xfId="0"/>
    <xf numFmtId="170" fontId="4" fillId="0" borderId="3" xfId="1" applyNumberFormat="1" applyFont="1" applyFill="1" applyBorder="1"/>
    <xf numFmtId="169" fontId="0" fillId="0" borderId="0" xfId="0" applyNumberFormat="1"/>
    <xf numFmtId="171" fontId="8" fillId="0" borderId="0" xfId="0" applyNumberFormat="1" applyFont="1" applyBorder="1"/>
    <xf numFmtId="171" fontId="0" fillId="0" borderId="3" xfId="0" applyNumberFormat="1" applyBorder="1"/>
    <xf numFmtId="171" fontId="0" fillId="0" borderId="0" xfId="0" applyNumberFormat="1"/>
    <xf numFmtId="3" fontId="8" fillId="0" borderId="7" xfId="0" applyNumberFormat="1" applyFont="1" applyBorder="1"/>
    <xf numFmtId="3" fontId="8" fillId="0" borderId="0" xfId="0" applyNumberFormat="1" applyFont="1" applyBorder="1"/>
    <xf numFmtId="38" fontId="3" fillId="0" borderId="19" xfId="1" applyNumberFormat="1" applyFont="1" applyFill="1" applyBorder="1"/>
    <xf numFmtId="0" fontId="19" fillId="0" borderId="14" xfId="0" applyFont="1" applyBorder="1" applyAlignment="1">
      <alignment vertical="center" wrapText="1"/>
    </xf>
    <xf numFmtId="0" fontId="17" fillId="0" borderId="0" xfId="0" applyFont="1" applyBorder="1"/>
    <xf numFmtId="0" fontId="0" fillId="0" borderId="11" xfId="0" applyBorder="1"/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18" fillId="0" borderId="15" xfId="0" applyFont="1" applyBorder="1" applyAlignment="1">
      <alignment horizontal="center" vertical="center" wrapText="1"/>
    </xf>
    <xf numFmtId="6" fontId="17" fillId="0" borderId="13" xfId="0" applyNumberFormat="1" applyFont="1" applyBorder="1" applyAlignment="1">
      <alignment horizontal="center" vertical="center" wrapText="1"/>
    </xf>
    <xf numFmtId="168" fontId="17" fillId="0" borderId="3" xfId="0" applyNumberFormat="1" applyFont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13" xfId="0" applyBorder="1"/>
    <xf numFmtId="0" fontId="0" fillId="0" borderId="0" xfId="0"/>
    <xf numFmtId="171" fontId="0" fillId="0" borderId="21" xfId="0" applyNumberFormat="1" applyBorder="1"/>
    <xf numFmtId="170" fontId="4" fillId="0" borderId="10" xfId="1" applyNumberFormat="1" applyFont="1" applyFill="1" applyBorder="1"/>
    <xf numFmtId="3" fontId="0" fillId="0" borderId="0" xfId="0" applyNumberFormat="1" applyBorder="1"/>
    <xf numFmtId="3" fontId="0" fillId="0" borderId="8" xfId="0" applyNumberFormat="1" applyBorder="1"/>
    <xf numFmtId="169" fontId="0" fillId="0" borderId="0" xfId="0" applyNumberFormat="1" applyBorder="1"/>
    <xf numFmtId="169" fontId="0" fillId="0" borderId="8" xfId="0" applyNumberFormat="1" applyBorder="1"/>
    <xf numFmtId="0" fontId="2" fillId="0" borderId="7" xfId="0" applyFont="1" applyBorder="1"/>
    <xf numFmtId="0" fontId="0" fillId="0" borderId="8" xfId="0" applyBorder="1"/>
    <xf numFmtId="38" fontId="0" fillId="0" borderId="0" xfId="0" applyNumberFormat="1" applyBorder="1"/>
    <xf numFmtId="38" fontId="0" fillId="0" borderId="8" xfId="0" applyNumberFormat="1" applyBorder="1"/>
    <xf numFmtId="0" fontId="0" fillId="0" borderId="7" xfId="0" applyBorder="1"/>
    <xf numFmtId="0" fontId="14" fillId="0" borderId="7" xfId="0" applyFont="1" applyBorder="1" applyAlignment="1">
      <alignment horizontal="left" indent="5"/>
    </xf>
    <xf numFmtId="0" fontId="14" fillId="0" borderId="0" xfId="0" applyFont="1" applyBorder="1" applyAlignment="1">
      <alignment horizontal="left" indent="5"/>
    </xf>
    <xf numFmtId="0" fontId="14" fillId="0" borderId="23" xfId="0" applyFont="1" applyBorder="1" applyAlignment="1">
      <alignment horizontal="left" indent="5"/>
    </xf>
    <xf numFmtId="0" fontId="14" fillId="0" borderId="2" xfId="0" applyFont="1" applyBorder="1" applyAlignment="1">
      <alignment horizontal="left" indent="5"/>
    </xf>
    <xf numFmtId="0" fontId="0" fillId="0" borderId="9" xfId="0" applyBorder="1"/>
    <xf numFmtId="164" fontId="0" fillId="0" borderId="4" xfId="0" applyNumberFormat="1" applyBorder="1"/>
    <xf numFmtId="164" fontId="0" fillId="0" borderId="24" xfId="0" applyNumberFormat="1" applyBorder="1"/>
    <xf numFmtId="171" fontId="0" fillId="0" borderId="22" xfId="0" applyNumberFormat="1" applyBorder="1"/>
    <xf numFmtId="0" fontId="0" fillId="0" borderId="0" xfId="0"/>
    <xf numFmtId="0" fontId="2" fillId="0" borderId="0" xfId="0" applyFont="1" applyBorder="1"/>
    <xf numFmtId="171" fontId="0" fillId="0" borderId="0" xfId="0" applyNumberFormat="1" applyBorder="1"/>
    <xf numFmtId="171" fontId="6" fillId="0" borderId="0" xfId="1" applyNumberFormat="1" applyFont="1" applyFill="1" applyBorder="1"/>
    <xf numFmtId="171" fontId="0" fillId="0" borderId="8" xfId="0" applyNumberFormat="1" applyBorder="1"/>
    <xf numFmtId="38" fontId="6" fillId="0" borderId="0" xfId="1" applyNumberFormat="1" applyFont="1" applyFill="1" applyBorder="1"/>
    <xf numFmtId="171" fontId="0" fillId="0" borderId="4" xfId="0" applyNumberFormat="1" applyBorder="1"/>
    <xf numFmtId="0" fontId="0" fillId="0" borderId="0" xfId="0"/>
    <xf numFmtId="0" fontId="0" fillId="0" borderId="0" xfId="0"/>
    <xf numFmtId="171" fontId="8" fillId="0" borderId="7" xfId="0" applyNumberFormat="1" applyFont="1" applyBorder="1"/>
    <xf numFmtId="171" fontId="0" fillId="0" borderId="10" xfId="0" applyNumberFormat="1" applyBorder="1"/>
    <xf numFmtId="38" fontId="3" fillId="0" borderId="25" xfId="1" applyNumberFormat="1" applyFont="1" applyFill="1" applyBorder="1"/>
    <xf numFmtId="38" fontId="6" fillId="0" borderId="8" xfId="1" applyNumberFormat="1" applyFont="1" applyFill="1" applyBorder="1"/>
    <xf numFmtId="171" fontId="0" fillId="0" borderId="24" xfId="0" applyNumberFormat="1" applyBorder="1"/>
    <xf numFmtId="0" fontId="0" fillId="0" borderId="23" xfId="0" applyBorder="1"/>
    <xf numFmtId="164" fontId="8" fillId="0" borderId="23" xfId="0" applyNumberFormat="1" applyFont="1" applyBorder="1"/>
    <xf numFmtId="164" fontId="8" fillId="0" borderId="2" xfId="0" applyNumberFormat="1" applyFont="1" applyBorder="1"/>
    <xf numFmtId="0" fontId="8" fillId="0" borderId="0" xfId="0" applyFont="1"/>
    <xf numFmtId="164" fontId="7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13" fillId="0" borderId="0" xfId="0" applyFont="1"/>
    <xf numFmtId="9" fontId="3" fillId="2" borderId="0" xfId="1" applyNumberFormat="1" applyFont="1" applyFill="1" applyBorder="1" applyAlignment="1">
      <alignment horizontal="center" vertical="center"/>
    </xf>
    <xf numFmtId="3" fontId="8" fillId="0" borderId="0" xfId="0" applyNumberFormat="1" applyFont="1"/>
    <xf numFmtId="170" fontId="4" fillId="0" borderId="0" xfId="1" applyNumberFormat="1" applyFont="1" applyFill="1" applyBorder="1"/>
    <xf numFmtId="164" fontId="3" fillId="0" borderId="26" xfId="1" applyNumberFormat="1" applyFont="1" applyFill="1" applyBorder="1" applyAlignment="1">
      <alignment horizontal="left" wrapText="1" indent="1"/>
    </xf>
    <xf numFmtId="164" fontId="3" fillId="0" borderId="26" xfId="1" applyNumberFormat="1" applyFont="1" applyFill="1" applyBorder="1" applyAlignment="1">
      <alignment horizontal="right" wrapText="1" indent="1"/>
    </xf>
    <xf numFmtId="38" fontId="3" fillId="0" borderId="26" xfId="1" applyNumberFormat="1" applyFont="1" applyFill="1" applyBorder="1"/>
    <xf numFmtId="164" fontId="4" fillId="0" borderId="0" xfId="1" applyNumberFormat="1" applyFont="1" applyFill="1" applyBorder="1"/>
    <xf numFmtId="164" fontId="8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38" fontId="8" fillId="0" borderId="0" xfId="0" applyNumberFormat="1" applyFont="1" applyFill="1" applyBorder="1"/>
    <xf numFmtId="164" fontId="7" fillId="0" borderId="0" xfId="1" applyNumberFormat="1" applyFont="1" applyFill="1" applyBorder="1" applyAlignment="1">
      <alignment horizontal="left" indent="2"/>
    </xf>
    <xf numFmtId="164" fontId="3" fillId="0" borderId="26" xfId="1" applyNumberFormat="1" applyFont="1" applyBorder="1" applyAlignment="1">
      <alignment horizontal="left"/>
    </xf>
    <xf numFmtId="164" fontId="3" fillId="0" borderId="26" xfId="1" applyNumberFormat="1" applyFont="1" applyBorder="1" applyAlignment="1">
      <alignment horizontal="right"/>
    </xf>
    <xf numFmtId="164" fontId="13" fillId="0" borderId="26" xfId="0" applyNumberFormat="1" applyFont="1" applyBorder="1" applyAlignment="1">
      <alignment horizontal="left"/>
    </xf>
    <xf numFmtId="171" fontId="8" fillId="0" borderId="26" xfId="0" applyNumberFormat="1" applyFont="1" applyBorder="1"/>
    <xf numFmtId="171" fontId="13" fillId="0" borderId="26" xfId="0" applyNumberFormat="1" applyFont="1" applyBorder="1"/>
    <xf numFmtId="171" fontId="8" fillId="0" borderId="0" xfId="0" applyNumberFormat="1" applyFont="1"/>
    <xf numFmtId="169" fontId="8" fillId="0" borderId="0" xfId="0" applyNumberFormat="1" applyFont="1" applyBorder="1"/>
    <xf numFmtId="0" fontId="13" fillId="0" borderId="21" xfId="0" applyFont="1" applyBorder="1"/>
    <xf numFmtId="164" fontId="13" fillId="0" borderId="21" xfId="0" applyNumberFormat="1" applyFont="1" applyBorder="1" applyAlignment="1">
      <alignment horizontal="right"/>
    </xf>
    <xf numFmtId="164" fontId="8" fillId="0" borderId="21" xfId="0" applyNumberFormat="1" applyFont="1" applyBorder="1"/>
    <xf numFmtId="38" fontId="3" fillId="0" borderId="21" xfId="1" applyNumberFormat="1" applyFont="1" applyFill="1" applyBorder="1"/>
    <xf numFmtId="38" fontId="8" fillId="0" borderId="0" xfId="0" applyNumberFormat="1" applyFont="1" applyBorder="1"/>
    <xf numFmtId="38" fontId="8" fillId="0" borderId="4" xfId="0" applyNumberFormat="1" applyFont="1" applyBorder="1"/>
    <xf numFmtId="38" fontId="4" fillId="0" borderId="4" xfId="1" applyNumberFormat="1" applyFont="1" applyFill="1" applyBorder="1"/>
    <xf numFmtId="0" fontId="8" fillId="0" borderId="21" xfId="0" applyFont="1" applyBorder="1"/>
    <xf numFmtId="171" fontId="8" fillId="0" borderId="21" xfId="0" applyNumberFormat="1" applyFont="1" applyBorder="1"/>
    <xf numFmtId="0" fontId="21" fillId="0" borderId="0" xfId="0" applyFont="1" applyBorder="1" applyAlignment="1">
      <alignment horizontal="left" indent="5"/>
    </xf>
    <xf numFmtId="0" fontId="21" fillId="0" borderId="0" xfId="0" applyFont="1" applyAlignment="1">
      <alignment horizontal="left" indent="5"/>
    </xf>
    <xf numFmtId="0" fontId="8" fillId="0" borderId="0" xfId="0" quotePrefix="1" applyFont="1" applyAlignment="1">
      <alignment horizontal="right"/>
    </xf>
    <xf numFmtId="164" fontId="8" fillId="0" borderId="0" xfId="0" applyNumberFormat="1" applyFont="1"/>
    <xf numFmtId="9" fontId="8" fillId="0" borderId="0" xfId="2" applyFont="1"/>
    <xf numFmtId="171" fontId="13" fillId="0" borderId="0" xfId="0" applyNumberFormat="1" applyFont="1"/>
    <xf numFmtId="0" fontId="2" fillId="0" borderId="21" xfId="0" applyFont="1" applyBorder="1"/>
    <xf numFmtId="38" fontId="0" fillId="0" borderId="4" xfId="0" applyNumberFormat="1" applyBorder="1"/>
    <xf numFmtId="38" fontId="0" fillId="0" borderId="0" xfId="0" applyNumberFormat="1"/>
    <xf numFmtId="0" fontId="0" fillId="0" borderId="21" xfId="0" applyBorder="1"/>
    <xf numFmtId="164" fontId="3" fillId="0" borderId="27" xfId="1" applyNumberFormat="1" applyFont="1" applyFill="1" applyBorder="1" applyAlignment="1">
      <alignment horizontal="left" wrapText="1" indent="1"/>
    </xf>
    <xf numFmtId="164" fontId="3" fillId="0" borderId="27" xfId="1" applyNumberFormat="1" applyFont="1" applyBorder="1" applyAlignment="1">
      <alignment horizontal="left"/>
    </xf>
    <xf numFmtId="171" fontId="2" fillId="0" borderId="26" xfId="0" applyNumberFormat="1" applyFont="1" applyBorder="1"/>
    <xf numFmtId="0" fontId="13" fillId="0" borderId="7" xfId="0" applyFont="1" applyBorder="1"/>
    <xf numFmtId="0" fontId="13" fillId="0" borderId="0" xfId="0" applyFont="1" applyBorder="1"/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wrapText="1"/>
    </xf>
    <xf numFmtId="0" fontId="25" fillId="0" borderId="3" xfId="0" applyFont="1" applyBorder="1" applyAlignment="1">
      <alignment horizontal="center" vertical="center"/>
    </xf>
    <xf numFmtId="5" fontId="23" fillId="0" borderId="3" xfId="18" applyNumberFormat="1" applyFont="1" applyBorder="1" applyAlignment="1">
      <alignment horizontal="center" vertical="center" wrapText="1"/>
    </xf>
    <xf numFmtId="9" fontId="23" fillId="0" borderId="3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6" fontId="23" fillId="0" borderId="3" xfId="0" applyNumberFormat="1" applyFont="1" applyBorder="1" applyAlignment="1">
      <alignment horizontal="center" vertical="center" wrapText="1"/>
    </xf>
    <xf numFmtId="6" fontId="23" fillId="0" borderId="15" xfId="0" applyNumberFormat="1" applyFont="1" applyBorder="1" applyAlignment="1">
      <alignment horizontal="center" vertical="center" wrapText="1"/>
    </xf>
    <xf numFmtId="9" fontId="23" fillId="0" borderId="12" xfId="0" applyNumberFormat="1" applyFont="1" applyBorder="1" applyAlignment="1">
      <alignment horizontal="center" vertical="center" wrapText="1"/>
    </xf>
    <xf numFmtId="6" fontId="23" fillId="0" borderId="12" xfId="0" applyNumberFormat="1" applyFont="1" applyBorder="1" applyAlignment="1">
      <alignment horizontal="center" vertical="center" wrapText="1"/>
    </xf>
    <xf numFmtId="6" fontId="23" fillId="0" borderId="13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wrapText="1"/>
    </xf>
    <xf numFmtId="0" fontId="25" fillId="0" borderId="12" xfId="0" applyFont="1" applyBorder="1" applyAlignment="1">
      <alignment horizontal="center" vertical="center"/>
    </xf>
    <xf numFmtId="0" fontId="24" fillId="0" borderId="20" xfId="0" applyFont="1" applyBorder="1" applyAlignment="1">
      <alignment wrapText="1"/>
    </xf>
    <xf numFmtId="0" fontId="25" fillId="0" borderId="0" xfId="0" applyFont="1" applyBorder="1"/>
    <xf numFmtId="3" fontId="23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" fontId="23" fillId="0" borderId="0" xfId="2" applyNumberFormat="1" applyFont="1" applyBorder="1" applyAlignment="1">
      <alignment horizontal="center" vertical="center"/>
    </xf>
    <xf numFmtId="5" fontId="23" fillId="4" borderId="0" xfId="19" applyNumberFormat="1" applyFont="1" applyFill="1" applyBorder="1" applyAlignment="1">
      <alignment horizontal="center" vertical="center"/>
    </xf>
    <xf numFmtId="6" fontId="23" fillId="0" borderId="18" xfId="0" applyNumberFormat="1" applyFont="1" applyBorder="1" applyAlignment="1">
      <alignment horizontal="center" vertical="center" wrapText="1"/>
    </xf>
    <xf numFmtId="0" fontId="25" fillId="0" borderId="12" xfId="0" applyFont="1" applyBorder="1"/>
    <xf numFmtId="0" fontId="25" fillId="0" borderId="13" xfId="0" applyFont="1" applyBorder="1"/>
    <xf numFmtId="0" fontId="25" fillId="0" borderId="3" xfId="0" applyFont="1" applyBorder="1"/>
    <xf numFmtId="3" fontId="23" fillId="0" borderId="3" xfId="0" applyNumberFormat="1" applyFont="1" applyBorder="1" applyAlignment="1">
      <alignment horizontal="center" vertical="center"/>
    </xf>
    <xf numFmtId="6" fontId="23" fillId="0" borderId="3" xfId="0" applyNumberFormat="1" applyFont="1" applyBorder="1" applyAlignment="1">
      <alignment horizontal="center"/>
    </xf>
    <xf numFmtId="0" fontId="25" fillId="0" borderId="4" xfId="0" applyFont="1" applyBorder="1"/>
    <xf numFmtId="0" fontId="23" fillId="0" borderId="4" xfId="0" applyFont="1" applyBorder="1" applyAlignment="1">
      <alignment horizontal="center" vertical="center"/>
    </xf>
    <xf numFmtId="3" fontId="23" fillId="0" borderId="4" xfId="0" applyNumberFormat="1" applyFont="1" applyBorder="1" applyAlignment="1">
      <alignment horizontal="center" vertical="center"/>
    </xf>
    <xf numFmtId="6" fontId="23" fillId="0" borderId="4" xfId="0" applyNumberFormat="1" applyFont="1" applyBorder="1" applyAlignment="1">
      <alignment horizontal="center"/>
    </xf>
    <xf numFmtId="6" fontId="23" fillId="0" borderId="12" xfId="0" applyNumberFormat="1" applyFont="1" applyBorder="1" applyAlignment="1">
      <alignment horizontal="center"/>
    </xf>
    <xf numFmtId="168" fontId="23" fillId="0" borderId="3" xfId="0" applyNumberFormat="1" applyFont="1" applyBorder="1" applyAlignment="1">
      <alignment horizontal="center"/>
    </xf>
    <xf numFmtId="0" fontId="0" fillId="0" borderId="0" xfId="0"/>
    <xf numFmtId="42" fontId="0" fillId="0" borderId="0" xfId="0" applyNumberFormat="1" applyAlignment="1">
      <alignment horizontal="center"/>
    </xf>
    <xf numFmtId="0" fontId="22" fillId="0" borderId="12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9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6" fontId="26" fillId="0" borderId="12" xfId="0" applyNumberFormat="1" applyFont="1" applyBorder="1" applyAlignment="1">
      <alignment horizontal="center" vertical="center" wrapText="1"/>
    </xf>
    <xf numFmtId="6" fontId="26" fillId="0" borderId="13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5" fontId="26" fillId="0" borderId="3" xfId="18" applyNumberFormat="1" applyFont="1" applyBorder="1" applyAlignment="1">
      <alignment horizontal="center" vertical="center" wrapText="1"/>
    </xf>
    <xf numFmtId="9" fontId="26" fillId="0" borderId="3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6" fontId="26" fillId="0" borderId="3" xfId="0" applyNumberFormat="1" applyFont="1" applyBorder="1" applyAlignment="1">
      <alignment horizontal="center" vertical="center" wrapText="1"/>
    </xf>
    <xf numFmtId="6" fontId="26" fillId="0" borderId="15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18" xfId="0" applyBorder="1"/>
    <xf numFmtId="168" fontId="17" fillId="0" borderId="0" xfId="0" applyNumberFormat="1" applyFont="1" applyBorder="1" applyAlignment="1">
      <alignment horizontal="center" vertical="center"/>
    </xf>
    <xf numFmtId="9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vertical="center" wrapText="1"/>
    </xf>
    <xf numFmtId="168" fontId="23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2" fillId="0" borderId="0" xfId="0" applyFont="1" applyBorder="1"/>
    <xf numFmtId="168" fontId="23" fillId="0" borderId="0" xfId="0" applyNumberFormat="1" applyFont="1" applyBorder="1" applyAlignment="1">
      <alignment horizontal="center"/>
    </xf>
    <xf numFmtId="6" fontId="23" fillId="0" borderId="0" xfId="0" applyNumberFormat="1" applyFont="1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19" fillId="0" borderId="7" xfId="0" applyFont="1" applyBorder="1" applyAlignment="1">
      <alignment horizontal="center" vertical="center" wrapText="1"/>
    </xf>
    <xf numFmtId="6" fontId="17" fillId="0" borderId="8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22" fillId="0" borderId="28" xfId="0" applyFont="1" applyBorder="1"/>
    <xf numFmtId="6" fontId="23" fillId="0" borderId="10" xfId="0" applyNumberFormat="1" applyFont="1" applyBorder="1" applyAlignment="1">
      <alignment horizontal="center" vertical="center" wrapText="1"/>
    </xf>
    <xf numFmtId="0" fontId="22" fillId="0" borderId="29" xfId="0" applyFont="1" applyBorder="1"/>
    <xf numFmtId="6" fontId="23" fillId="0" borderId="24" xfId="0" applyNumberFormat="1" applyFont="1" applyBorder="1" applyAlignment="1">
      <alignment horizontal="center" vertical="center" wrapText="1"/>
    </xf>
    <xf numFmtId="168" fontId="23" fillId="0" borderId="31" xfId="0" applyNumberFormat="1" applyFont="1" applyBorder="1" applyAlignment="1">
      <alignment horizontal="center" vertical="center"/>
    </xf>
    <xf numFmtId="168" fontId="23" fillId="0" borderId="10" xfId="0" applyNumberFormat="1" applyFont="1" applyBorder="1" applyAlignment="1">
      <alignment horizontal="center" vertical="center"/>
    </xf>
    <xf numFmtId="0" fontId="22" fillId="0" borderId="23" xfId="0" applyFont="1" applyBorder="1"/>
    <xf numFmtId="0" fontId="25" fillId="0" borderId="2" xfId="0" applyFont="1" applyBorder="1"/>
    <xf numFmtId="168" fontId="23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6" fontId="23" fillId="0" borderId="2" xfId="0" applyNumberFormat="1" applyFont="1" applyBorder="1" applyAlignment="1">
      <alignment horizontal="center"/>
    </xf>
    <xf numFmtId="168" fontId="23" fillId="0" borderId="9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left" vertical="center"/>
    </xf>
    <xf numFmtId="0" fontId="19" fillId="0" borderId="3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horizontal="left" vertical="center"/>
    </xf>
    <xf numFmtId="9" fontId="17" fillId="0" borderId="32" xfId="2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9" fontId="17" fillId="0" borderId="32" xfId="2" applyFont="1" applyBorder="1" applyAlignment="1">
      <alignment horizontal="center" vertical="center" wrapText="1"/>
    </xf>
    <xf numFmtId="9" fontId="23" fillId="0" borderId="32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9" fontId="26" fillId="0" borderId="32" xfId="0" applyNumberFormat="1" applyFont="1" applyBorder="1" applyAlignment="1">
      <alignment horizontal="center" vertical="center"/>
    </xf>
    <xf numFmtId="9" fontId="26" fillId="0" borderId="32" xfId="2" applyFont="1" applyBorder="1" applyAlignment="1">
      <alignment horizontal="center" vertical="center" wrapText="1"/>
    </xf>
    <xf numFmtId="9" fontId="26" fillId="0" borderId="0" xfId="0" applyNumberFormat="1" applyFont="1" applyBorder="1" applyAlignment="1">
      <alignment horizontal="center" vertical="center"/>
    </xf>
    <xf numFmtId="9" fontId="26" fillId="0" borderId="0" xfId="2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9" fontId="8" fillId="0" borderId="32" xfId="2" applyFont="1" applyBorder="1" applyAlignment="1">
      <alignment horizontal="center" vertical="center"/>
    </xf>
    <xf numFmtId="9" fontId="4" fillId="0" borderId="32" xfId="0" applyNumberFormat="1" applyFont="1" applyBorder="1" applyAlignment="1">
      <alignment horizontal="center" vertical="center"/>
    </xf>
    <xf numFmtId="9" fontId="4" fillId="0" borderId="32" xfId="2" applyFont="1" applyBorder="1" applyAlignment="1">
      <alignment horizontal="center" vertical="center" wrapText="1"/>
    </xf>
    <xf numFmtId="5" fontId="28" fillId="0" borderId="32" xfId="18" applyNumberFormat="1" applyFont="1" applyBorder="1" applyAlignment="1">
      <alignment horizontal="center" vertical="center"/>
    </xf>
    <xf numFmtId="5" fontId="8" fillId="0" borderId="0" xfId="0" applyNumberFormat="1" applyFont="1" applyBorder="1"/>
    <xf numFmtId="168" fontId="8" fillId="0" borderId="32" xfId="0" applyNumberFormat="1" applyFont="1" applyBorder="1" applyAlignment="1">
      <alignment horizontal="center" vertical="center"/>
    </xf>
    <xf numFmtId="9" fontId="4" fillId="0" borderId="32" xfId="2" applyFont="1" applyBorder="1" applyAlignment="1">
      <alignment horizontal="center"/>
    </xf>
    <xf numFmtId="9" fontId="4" fillId="0" borderId="32" xfId="2" applyFont="1" applyBorder="1" applyAlignment="1">
      <alignment horizontal="center" vertical="center"/>
    </xf>
    <xf numFmtId="49" fontId="4" fillId="0" borderId="32" xfId="1" applyNumberFormat="1" applyFont="1" applyBorder="1" applyAlignment="1">
      <alignment horizontal="center"/>
    </xf>
    <xf numFmtId="168" fontId="28" fillId="0" borderId="32" xfId="18" applyNumberFormat="1" applyFont="1" applyBorder="1" applyAlignment="1">
      <alignment horizontal="center"/>
    </xf>
    <xf numFmtId="5" fontId="0" fillId="0" borderId="0" xfId="0" applyNumberFormat="1"/>
    <xf numFmtId="37" fontId="0" fillId="0" borderId="0" xfId="0" applyNumberFormat="1"/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168" fontId="17" fillId="0" borderId="0" xfId="0" applyNumberFormat="1" applyFont="1" applyBorder="1" applyAlignment="1">
      <alignment horizontal="center"/>
    </xf>
    <xf numFmtId="9" fontId="23" fillId="0" borderId="0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9" fontId="17" fillId="0" borderId="32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0" fillId="0" borderId="0" xfId="0"/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6" fontId="17" fillId="0" borderId="0" xfId="0" applyNumberFormat="1" applyFont="1" applyBorder="1" applyAlignment="1">
      <alignment horizontal="center" vertical="center"/>
    </xf>
    <xf numFmtId="168" fontId="23" fillId="0" borderId="0" xfId="0" applyNumberFormat="1" applyFont="1" applyBorder="1" applyAlignment="1">
      <alignment horizontal="center" vertical="center"/>
    </xf>
    <xf numFmtId="168" fontId="17" fillId="0" borderId="12" xfId="0" applyNumberFormat="1" applyFont="1" applyBorder="1" applyAlignment="1">
      <alignment horizontal="center" vertical="center"/>
    </xf>
    <xf numFmtId="168" fontId="17" fillId="0" borderId="3" xfId="0" applyNumberFormat="1" applyFont="1" applyBorder="1" applyAlignment="1">
      <alignment horizontal="center" vertical="center"/>
    </xf>
    <xf numFmtId="9" fontId="17" fillId="0" borderId="12" xfId="0" applyNumberFormat="1" applyFont="1" applyBorder="1" applyAlignment="1">
      <alignment horizontal="center" vertical="center"/>
    </xf>
    <xf numFmtId="9" fontId="17" fillId="0" borderId="3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6" fontId="17" fillId="0" borderId="0" xfId="0" applyNumberFormat="1" applyFont="1" applyBorder="1" applyAlignment="1">
      <alignment horizontal="center" vertical="center" wrapText="1"/>
    </xf>
    <xf numFmtId="168" fontId="17" fillId="0" borderId="0" xfId="0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/>
    </xf>
    <xf numFmtId="164" fontId="8" fillId="0" borderId="0" xfId="0" applyNumberFormat="1" applyFont="1" applyFill="1" applyBorder="1"/>
    <xf numFmtId="164" fontId="13" fillId="0" borderId="0" xfId="0" applyNumberFormat="1" applyFont="1" applyFill="1" applyBorder="1"/>
    <xf numFmtId="0" fontId="8" fillId="0" borderId="0" xfId="0" applyFont="1" applyBorder="1"/>
    <xf numFmtId="164" fontId="8" fillId="0" borderId="4" xfId="0" applyNumberFormat="1" applyFont="1" applyBorder="1"/>
    <xf numFmtId="164" fontId="13" fillId="0" borderId="0" xfId="0" applyNumberFormat="1" applyFont="1" applyBorder="1" applyAlignment="1">
      <alignment horizontal="left"/>
    </xf>
    <xf numFmtId="164" fontId="13" fillId="0" borderId="0" xfId="0" applyNumberFormat="1" applyFont="1" applyBorder="1"/>
    <xf numFmtId="0" fontId="0" fillId="0" borderId="0" xfId="0" applyBorder="1"/>
    <xf numFmtId="164" fontId="8" fillId="0" borderId="7" xfId="0" applyNumberFormat="1" applyFont="1" applyBorder="1"/>
    <xf numFmtId="164" fontId="8" fillId="0" borderId="0" xfId="0" applyNumberFormat="1" applyFont="1" applyBorder="1"/>
    <xf numFmtId="164" fontId="13" fillId="0" borderId="7" xfId="0" applyNumberFormat="1" applyFont="1" applyBorder="1"/>
    <xf numFmtId="49" fontId="3" fillId="0" borderId="7" xfId="1" applyNumberFormat="1" applyFont="1" applyBorder="1" applyAlignment="1">
      <alignment horizontal="center"/>
    </xf>
    <xf numFmtId="164" fontId="8" fillId="0" borderId="7" xfId="0" applyNumberFormat="1" applyFont="1" applyFill="1" applyBorder="1"/>
    <xf numFmtId="164" fontId="13" fillId="0" borderId="7" xfId="0" applyNumberFormat="1" applyFont="1" applyFill="1" applyBorder="1"/>
    <xf numFmtId="164" fontId="13" fillId="0" borderId="7" xfId="0" applyNumberFormat="1" applyFont="1" applyBorder="1" applyAlignment="1">
      <alignment horizontal="left"/>
    </xf>
    <xf numFmtId="49" fontId="3" fillId="0" borderId="8" xfId="1" applyNumberFormat="1" applyFont="1" applyBorder="1" applyAlignment="1">
      <alignment horizontal="center"/>
    </xf>
    <xf numFmtId="0" fontId="0" fillId="0" borderId="2" xfId="0" applyBorder="1"/>
    <xf numFmtId="0" fontId="8" fillId="0" borderId="32" xfId="0" applyFont="1" applyBorder="1" applyAlignment="1">
      <alignment horizontal="center" vertical="center"/>
    </xf>
    <xf numFmtId="9" fontId="8" fillId="0" borderId="32" xfId="0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7" fontId="8" fillId="0" borderId="0" xfId="0" applyNumberFormat="1" applyFont="1" applyBorder="1"/>
    <xf numFmtId="38" fontId="3" fillId="0" borderId="4" xfId="1" applyNumberFormat="1" applyFont="1" applyFill="1" applyBorder="1"/>
    <xf numFmtId="9" fontId="29" fillId="0" borderId="32" xfId="0" applyNumberFormat="1" applyFont="1" applyBorder="1" applyAlignment="1" applyProtection="1">
      <alignment horizontal="center" vertical="center"/>
      <protection locked="0"/>
    </xf>
    <xf numFmtId="172" fontId="29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 applyProtection="1">
      <alignment horizontal="center" wrapText="1"/>
      <protection locked="0"/>
    </xf>
    <xf numFmtId="164" fontId="13" fillId="0" borderId="26" xfId="0" applyNumberFormat="1" applyFont="1" applyBorder="1"/>
    <xf numFmtId="3" fontId="4" fillId="0" borderId="0" xfId="1" applyNumberFormat="1" applyFont="1" applyFill="1" applyBorder="1" applyAlignment="1">
      <alignment horizontal="left" wrapText="1" indent="1"/>
    </xf>
    <xf numFmtId="164" fontId="3" fillId="0" borderId="4" xfId="1" applyNumberFormat="1" applyFont="1" applyBorder="1" applyAlignment="1">
      <alignment horizontal="left"/>
    </xf>
    <xf numFmtId="164" fontId="3" fillId="0" borderId="0" xfId="1" applyNumberFormat="1" applyFont="1" applyFill="1" applyBorder="1" applyAlignment="1">
      <alignment wrapText="1"/>
    </xf>
    <xf numFmtId="164" fontId="6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left"/>
    </xf>
    <xf numFmtId="164" fontId="12" fillId="0" borderId="0" xfId="1" applyNumberFormat="1" applyFont="1" applyFill="1" applyBorder="1" applyAlignment="1">
      <alignment horizontal="left" indent="2"/>
    </xf>
    <xf numFmtId="164" fontId="7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left" wrapText="1" indent="1"/>
    </xf>
    <xf numFmtId="3" fontId="0" fillId="0" borderId="0" xfId="0" applyNumberFormat="1"/>
    <xf numFmtId="164" fontId="13" fillId="0" borderId="26" xfId="0" applyNumberFormat="1" applyFont="1" applyBorder="1" applyAlignment="1">
      <alignment horizontal="left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164" fontId="8" fillId="0" borderId="0" xfId="0" applyNumberFormat="1" applyFont="1" applyBorder="1"/>
    <xf numFmtId="0" fontId="0" fillId="0" borderId="0" xfId="0" applyFill="1"/>
    <xf numFmtId="38" fontId="0" fillId="0" borderId="0" xfId="1" applyNumberFormat="1" applyFont="1"/>
    <xf numFmtId="9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/>
    </xf>
    <xf numFmtId="9" fontId="31" fillId="0" borderId="1" xfId="1" applyNumberFormat="1" applyFont="1" applyFill="1" applyBorder="1" applyAlignment="1">
      <alignment horizontal="center" vertical="center"/>
    </xf>
    <xf numFmtId="3" fontId="32" fillId="0" borderId="0" xfId="1" applyNumberFormat="1" applyFont="1" applyFill="1" applyBorder="1"/>
    <xf numFmtId="38" fontId="31" fillId="0" borderId="4" xfId="1" applyNumberFormat="1" applyFont="1" applyFill="1" applyBorder="1"/>
    <xf numFmtId="167" fontId="32" fillId="0" borderId="0" xfId="1" applyNumberFormat="1" applyFont="1" applyFill="1" applyBorder="1"/>
    <xf numFmtId="167" fontId="33" fillId="0" borderId="0" xfId="1" applyNumberFormat="1" applyFont="1" applyFill="1" applyBorder="1" applyAlignment="1">
      <alignment horizontal="left"/>
    </xf>
    <xf numFmtId="0" fontId="34" fillId="0" borderId="0" xfId="0" applyFont="1" applyBorder="1"/>
    <xf numFmtId="0" fontId="34" fillId="0" borderId="0" xfId="0" applyFont="1"/>
    <xf numFmtId="38" fontId="32" fillId="0" borderId="0" xfId="1" applyNumberFormat="1" applyFont="1" applyFill="1" applyBorder="1"/>
    <xf numFmtId="38" fontId="32" fillId="0" borderId="0" xfId="1" applyNumberFormat="1" applyFont="1" applyFill="1" applyBorder="1" applyProtection="1">
      <protection locked="0"/>
    </xf>
    <xf numFmtId="38" fontId="31" fillId="0" borderId="0" xfId="1" applyNumberFormat="1" applyFont="1" applyFill="1" applyBorder="1"/>
    <xf numFmtId="38" fontId="31" fillId="0" borderId="26" xfId="1" applyNumberFormat="1" applyFont="1" applyFill="1" applyBorder="1"/>
    <xf numFmtId="169" fontId="34" fillId="0" borderId="0" xfId="0" applyNumberFormat="1" applyFont="1" applyBorder="1"/>
    <xf numFmtId="38" fontId="31" fillId="0" borderId="21" xfId="1" applyNumberFormat="1" applyFont="1" applyFill="1" applyBorder="1"/>
    <xf numFmtId="6" fontId="3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38" fontId="3" fillId="0" borderId="4" xfId="1" applyNumberFormat="1" applyFont="1" applyFill="1" applyBorder="1" applyProtection="1">
      <protection locked="0"/>
    </xf>
    <xf numFmtId="164" fontId="0" fillId="0" borderId="0" xfId="1" applyNumberFormat="1" applyFont="1"/>
    <xf numFmtId="38" fontId="4" fillId="0" borderId="0" xfId="1" applyNumberFormat="1" applyFont="1" applyFill="1" applyBorder="1" applyProtection="1">
      <protection locked="0"/>
    </xf>
    <xf numFmtId="38" fontId="22" fillId="0" borderId="4" xfId="1" applyNumberFormat="1" applyFont="1" applyFill="1" applyBorder="1" applyProtection="1">
      <protection locked="0"/>
    </xf>
    <xf numFmtId="0" fontId="37" fillId="0" borderId="0" xfId="0" applyFont="1"/>
    <xf numFmtId="164" fontId="13" fillId="0" borderId="21" xfId="0" applyNumberFormat="1" applyFont="1" applyBorder="1"/>
    <xf numFmtId="3" fontId="4" fillId="0" borderId="0" xfId="1" applyNumberFormat="1" applyFont="1" applyFill="1" applyBorder="1" applyProtection="1">
      <protection locked="0"/>
    </xf>
    <xf numFmtId="3" fontId="28" fillId="0" borderId="0" xfId="1" applyNumberFormat="1" applyFont="1" applyFill="1" applyBorder="1" applyProtection="1">
      <protection locked="0"/>
    </xf>
    <xf numFmtId="3" fontId="28" fillId="0" borderId="0" xfId="1" applyNumberFormat="1" applyFont="1" applyFill="1" applyBorder="1"/>
    <xf numFmtId="3" fontId="38" fillId="0" borderId="0" xfId="0" applyNumberFormat="1" applyFont="1" applyBorder="1"/>
    <xf numFmtId="0" fontId="39" fillId="0" borderId="0" xfId="0" applyFont="1"/>
    <xf numFmtId="44" fontId="0" fillId="0" borderId="0" xfId="18" applyFont="1"/>
    <xf numFmtId="164" fontId="8" fillId="0" borderId="0" xfId="1" applyNumberFormat="1" applyFont="1" applyBorder="1"/>
    <xf numFmtId="43" fontId="19" fillId="0" borderId="0" xfId="1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3" fontId="0" fillId="0" borderId="0" xfId="0" applyNumberFormat="1"/>
    <xf numFmtId="9" fontId="41" fillId="0" borderId="32" xfId="2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3" fillId="0" borderId="0" xfId="1" applyNumberFormat="1" applyFont="1" applyBorder="1" applyAlignment="1">
      <alignment horizontal="center"/>
    </xf>
    <xf numFmtId="9" fontId="8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9" fontId="29" fillId="0" borderId="41" xfId="0" applyNumberFormat="1" applyFont="1" applyBorder="1" applyAlignment="1" applyProtection="1">
      <alignment horizontal="center" vertical="center"/>
      <protection locked="0"/>
    </xf>
    <xf numFmtId="0" fontId="2" fillId="0" borderId="43" xfId="0" applyFont="1" applyBorder="1"/>
    <xf numFmtId="9" fontId="29" fillId="0" borderId="17" xfId="0" applyNumberFormat="1" applyFont="1" applyBorder="1" applyAlignment="1" applyProtection="1">
      <alignment horizontal="center" vertical="center"/>
      <protection locked="0"/>
    </xf>
    <xf numFmtId="9" fontId="29" fillId="0" borderId="46" xfId="0" applyNumberFormat="1" applyFont="1" applyBorder="1" applyAlignment="1" applyProtection="1">
      <alignment horizontal="center" vertical="center"/>
      <protection locked="0"/>
    </xf>
    <xf numFmtId="9" fontId="41" fillId="0" borderId="38" xfId="2" applyFont="1" applyBorder="1" applyAlignment="1" applyProtection="1">
      <alignment horizontal="center" vertical="center"/>
      <protection locked="0"/>
    </xf>
    <xf numFmtId="9" fontId="41" fillId="0" borderId="39" xfId="2" applyFont="1" applyBorder="1" applyAlignment="1" applyProtection="1">
      <alignment horizontal="center" vertical="center"/>
      <protection locked="0"/>
    </xf>
    <xf numFmtId="9" fontId="29" fillId="0" borderId="16" xfId="0" applyNumberFormat="1" applyFont="1" applyBorder="1" applyAlignment="1" applyProtection="1">
      <alignment horizontal="center" vertical="center"/>
      <protection locked="0"/>
    </xf>
    <xf numFmtId="9" fontId="29" fillId="0" borderId="52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1" fontId="41" fillId="0" borderId="39" xfId="0" applyNumberFormat="1" applyFont="1" applyBorder="1" applyAlignment="1" applyProtection="1">
      <alignment horizontal="center"/>
      <protection locked="0"/>
    </xf>
    <xf numFmtId="0" fontId="4" fillId="0" borderId="38" xfId="0" applyFont="1" applyBorder="1" applyAlignment="1">
      <alignment horizontal="center" vertical="center"/>
    </xf>
    <xf numFmtId="172" fontId="29" fillId="0" borderId="41" xfId="0" applyNumberFormat="1" applyFont="1" applyFill="1" applyBorder="1" applyAlignment="1" applyProtection="1">
      <alignment horizontal="center" vertical="center"/>
      <protection locked="0"/>
    </xf>
    <xf numFmtId="9" fontId="8" fillId="0" borderId="46" xfId="0" applyNumberFormat="1" applyFont="1" applyBorder="1" applyAlignment="1">
      <alignment horizontal="center" vertical="center"/>
    </xf>
    <xf numFmtId="3" fontId="6" fillId="0" borderId="38" xfId="0" applyNumberFormat="1" applyFont="1" applyFill="1" applyBorder="1"/>
    <xf numFmtId="3" fontId="6" fillId="0" borderId="40" xfId="0" applyNumberFormat="1" applyFont="1" applyFill="1" applyBorder="1"/>
    <xf numFmtId="9" fontId="41" fillId="0" borderId="59" xfId="2" applyFont="1" applyBorder="1" applyAlignment="1" applyProtection="1">
      <alignment horizontal="center" vertical="center"/>
      <protection locked="0"/>
    </xf>
    <xf numFmtId="9" fontId="41" fillId="0" borderId="34" xfId="2" applyFont="1" applyBorder="1" applyAlignment="1" applyProtection="1">
      <alignment horizontal="center" vertical="center"/>
      <protection locked="0"/>
    </xf>
    <xf numFmtId="9" fontId="41" fillId="0" borderId="60" xfId="2" applyFont="1" applyBorder="1" applyAlignment="1" applyProtection="1">
      <alignment horizontal="center" vertical="center"/>
      <protection locked="0"/>
    </xf>
    <xf numFmtId="9" fontId="35" fillId="0" borderId="43" xfId="2" applyFont="1" applyFill="1" applyBorder="1" applyAlignment="1">
      <alignment horizontal="center"/>
    </xf>
    <xf numFmtId="9" fontId="35" fillId="0" borderId="44" xfId="2" applyFont="1" applyFill="1" applyBorder="1" applyAlignment="1">
      <alignment horizontal="center"/>
    </xf>
    <xf numFmtId="9" fontId="35" fillId="0" borderId="45" xfId="2" applyFont="1" applyFill="1" applyBorder="1" applyAlignment="1">
      <alignment horizontal="center"/>
    </xf>
    <xf numFmtId="0" fontId="4" fillId="0" borderId="59" xfId="0" applyFont="1" applyBorder="1" applyAlignment="1">
      <alignment horizontal="center" vertical="center"/>
    </xf>
    <xf numFmtId="1" fontId="41" fillId="0" borderId="60" xfId="0" applyNumberFormat="1" applyFont="1" applyBorder="1" applyAlignment="1" applyProtection="1">
      <alignment horizontal="center"/>
      <protection locked="0"/>
    </xf>
    <xf numFmtId="0" fontId="3" fillId="0" borderId="43" xfId="0" applyFont="1" applyBorder="1" applyAlignment="1">
      <alignment horizontal="center" vertical="center"/>
    </xf>
    <xf numFmtId="1" fontId="3" fillId="0" borderId="45" xfId="0" applyNumberFormat="1" applyFont="1" applyBorder="1" applyAlignment="1" applyProtection="1">
      <alignment horizontal="center"/>
      <protection locked="0"/>
    </xf>
    <xf numFmtId="175" fontId="4" fillId="0" borderId="38" xfId="18" applyNumberFormat="1" applyFont="1" applyBorder="1" applyAlignment="1" applyProtection="1">
      <alignment horizontal="center"/>
      <protection locked="0"/>
    </xf>
    <xf numFmtId="175" fontId="4" fillId="0" borderId="32" xfId="18" applyNumberFormat="1" applyFont="1" applyBorder="1" applyAlignment="1" applyProtection="1">
      <alignment horizontal="center"/>
      <protection locked="0"/>
    </xf>
    <xf numFmtId="175" fontId="4" fillId="0" borderId="39" xfId="18" applyNumberFormat="1" applyFont="1" applyBorder="1" applyAlignment="1" applyProtection="1">
      <alignment horizontal="center"/>
      <protection locked="0"/>
    </xf>
    <xf numFmtId="175" fontId="4" fillId="0" borderId="40" xfId="18" applyNumberFormat="1" applyFont="1" applyBorder="1" applyAlignment="1" applyProtection="1">
      <alignment horizontal="center"/>
      <protection locked="0"/>
    </xf>
    <xf numFmtId="175" fontId="4" fillId="0" borderId="41" xfId="18" applyNumberFormat="1" applyFont="1" applyBorder="1" applyAlignment="1" applyProtection="1">
      <alignment horizontal="center"/>
      <protection locked="0"/>
    </xf>
    <xf numFmtId="175" fontId="4" fillId="0" borderId="42" xfId="18" applyNumberFormat="1" applyFont="1" applyBorder="1" applyAlignment="1" applyProtection="1">
      <alignment horizontal="center"/>
      <protection locked="0"/>
    </xf>
    <xf numFmtId="44" fontId="43" fillId="0" borderId="32" xfId="18" applyFont="1" applyFill="1" applyBorder="1"/>
    <xf numFmtId="44" fontId="43" fillId="0" borderId="16" xfId="18" applyFont="1" applyFill="1" applyBorder="1"/>
    <xf numFmtId="44" fontId="43" fillId="0" borderId="39" xfId="18" applyFont="1" applyFill="1" applyBorder="1"/>
    <xf numFmtId="44" fontId="43" fillId="0" borderId="41" xfId="18" applyFont="1" applyFill="1" applyBorder="1"/>
    <xf numFmtId="44" fontId="43" fillId="0" borderId="52" xfId="18" applyFont="1" applyFill="1" applyBorder="1"/>
    <xf numFmtId="44" fontId="43" fillId="0" borderId="42" xfId="18" applyFont="1" applyFill="1" applyBorder="1"/>
    <xf numFmtId="0" fontId="13" fillId="0" borderId="39" xfId="0" applyFont="1" applyBorder="1" applyAlignment="1">
      <alignment horizontal="center" vertical="center" wrapText="1"/>
    </xf>
    <xf numFmtId="43" fontId="2" fillId="0" borderId="45" xfId="0" applyNumberFormat="1" applyFont="1" applyFill="1" applyBorder="1"/>
    <xf numFmtId="43" fontId="40" fillId="0" borderId="51" xfId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 wrapText="1"/>
    </xf>
    <xf numFmtId="1" fontId="41" fillId="0" borderId="45" xfId="0" applyNumberFormat="1" applyFont="1" applyBorder="1" applyAlignment="1" applyProtection="1">
      <alignment horizontal="right"/>
      <protection locked="0"/>
    </xf>
    <xf numFmtId="44" fontId="41" fillId="0" borderId="45" xfId="18" applyFont="1" applyBorder="1" applyAlignment="1" applyProtection="1">
      <alignment horizontal="center" vertical="center"/>
      <protection locked="0"/>
    </xf>
    <xf numFmtId="43" fontId="43" fillId="0" borderId="39" xfId="0" applyNumberFormat="1" applyFont="1" applyFill="1" applyBorder="1"/>
    <xf numFmtId="43" fontId="43" fillId="0" borderId="42" xfId="0" applyNumberFormat="1" applyFont="1" applyFill="1" applyBorder="1"/>
    <xf numFmtId="49" fontId="15" fillId="0" borderId="1" xfId="1" applyNumberFormat="1" applyFont="1" applyBorder="1" applyAlignment="1"/>
    <xf numFmtId="49" fontId="3" fillId="0" borderId="0" xfId="1" applyNumberFormat="1" applyFont="1" applyBorder="1" applyAlignment="1"/>
    <xf numFmtId="0" fontId="13" fillId="0" borderId="38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168" fontId="13" fillId="0" borderId="39" xfId="0" applyNumberFormat="1" applyFont="1" applyBorder="1" applyAlignment="1">
      <alignment horizontal="center" vertical="center" wrapText="1"/>
    </xf>
    <xf numFmtId="9" fontId="8" fillId="0" borderId="17" xfId="0" applyNumberFormat="1" applyFont="1" applyBorder="1" applyAlignment="1">
      <alignment horizontal="center" vertical="center" wrapText="1"/>
    </xf>
    <xf numFmtId="168" fontId="8" fillId="0" borderId="16" xfId="0" applyNumberFormat="1" applyFont="1" applyBorder="1" applyAlignment="1">
      <alignment horizontal="center" vertical="center" wrapText="1"/>
    </xf>
    <xf numFmtId="0" fontId="35" fillId="0" borderId="54" xfId="0" applyFont="1" applyFill="1" applyBorder="1" applyAlignment="1">
      <alignment vertical="center" wrapText="1"/>
    </xf>
    <xf numFmtId="0" fontId="35" fillId="0" borderId="58" xfId="0" applyFont="1" applyFill="1" applyBorder="1" applyAlignment="1">
      <alignment vertical="center" wrapText="1"/>
    </xf>
    <xf numFmtId="0" fontId="35" fillId="0" borderId="53" xfId="0" applyFont="1" applyFill="1" applyBorder="1" applyAlignment="1">
      <alignment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168" fontId="13" fillId="0" borderId="51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1" fontId="43" fillId="0" borderId="32" xfId="0" applyNumberFormat="1" applyFont="1" applyBorder="1"/>
    <xf numFmtId="1" fontId="43" fillId="0" borderId="41" xfId="0" applyNumberFormat="1" applyFont="1" applyBorder="1"/>
    <xf numFmtId="0" fontId="6" fillId="0" borderId="39" xfId="0" applyFont="1" applyBorder="1"/>
    <xf numFmtId="0" fontId="6" fillId="0" borderId="42" xfId="0" applyFont="1" applyBorder="1"/>
    <xf numFmtId="44" fontId="43" fillId="0" borderId="32" xfId="18" applyFont="1" applyBorder="1"/>
    <xf numFmtId="44" fontId="43" fillId="0" borderId="41" xfId="18" applyFont="1" applyBorder="1"/>
    <xf numFmtId="6" fontId="15" fillId="0" borderId="61" xfId="0" applyNumberFormat="1" applyFont="1" applyBorder="1" applyAlignment="1">
      <alignment horizontal="left"/>
    </xf>
    <xf numFmtId="3" fontId="44" fillId="0" borderId="0" xfId="1" applyNumberFormat="1" applyFont="1" applyFill="1" applyBorder="1" applyProtection="1">
      <protection locked="0"/>
    </xf>
    <xf numFmtId="38" fontId="44" fillId="0" borderId="0" xfId="1" applyNumberFormat="1" applyFont="1" applyFill="1" applyBorder="1" applyProtection="1">
      <protection locked="0"/>
    </xf>
    <xf numFmtId="0" fontId="47" fillId="0" borderId="0" xfId="0" applyFont="1" applyFill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0" xfId="0" applyAlignment="1">
      <alignment horizontal="right"/>
    </xf>
    <xf numFmtId="168" fontId="17" fillId="0" borderId="0" xfId="0" applyNumberFormat="1" applyFont="1" applyBorder="1" applyAlignment="1">
      <alignment horizontal="center"/>
    </xf>
    <xf numFmtId="9" fontId="23" fillId="0" borderId="12" xfId="0" applyNumberFormat="1" applyFont="1" applyBorder="1" applyAlignment="1">
      <alignment horizontal="center" vertical="center"/>
    </xf>
    <xf numFmtId="9" fontId="23" fillId="0" borderId="0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9" fontId="17" fillId="0" borderId="32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6" fontId="17" fillId="0" borderId="0" xfId="0" applyNumberFormat="1" applyFont="1" applyBorder="1" applyAlignment="1">
      <alignment horizontal="center" vertical="center"/>
    </xf>
    <xf numFmtId="168" fontId="23" fillId="0" borderId="12" xfId="0" applyNumberFormat="1" applyFont="1" applyBorder="1" applyAlignment="1">
      <alignment horizontal="center" vertical="center"/>
    </xf>
    <xf numFmtId="168" fontId="23" fillId="0" borderId="0" xfId="0" applyNumberFormat="1" applyFont="1" applyBorder="1" applyAlignment="1">
      <alignment horizontal="center" vertical="center"/>
    </xf>
    <xf numFmtId="168" fontId="17" fillId="0" borderId="12" xfId="0" applyNumberFormat="1" applyFont="1" applyBorder="1" applyAlignment="1">
      <alignment horizontal="center" vertical="center"/>
    </xf>
    <xf numFmtId="168" fontId="17" fillId="0" borderId="3" xfId="0" applyNumberFormat="1" applyFont="1" applyBorder="1" applyAlignment="1">
      <alignment horizontal="center" vertical="center"/>
    </xf>
    <xf numFmtId="9" fontId="17" fillId="0" borderId="12" xfId="0" applyNumberFormat="1" applyFont="1" applyBorder="1" applyAlignment="1">
      <alignment horizontal="center" vertical="center"/>
    </xf>
    <xf numFmtId="9" fontId="17" fillId="0" borderId="3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6" fontId="17" fillId="0" borderId="0" xfId="0" applyNumberFormat="1" applyFont="1" applyBorder="1" applyAlignment="1">
      <alignment horizontal="center" vertical="center" wrapText="1"/>
    </xf>
    <xf numFmtId="168" fontId="17" fillId="0" borderId="0" xfId="0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/>
    </xf>
    <xf numFmtId="164" fontId="8" fillId="0" borderId="0" xfId="0" applyNumberFormat="1" applyFont="1" applyFill="1" applyBorder="1" applyAlignment="1"/>
    <xf numFmtId="164" fontId="8" fillId="0" borderId="4" xfId="0" applyNumberFormat="1" applyFont="1" applyFill="1" applyBorder="1" applyAlignment="1"/>
    <xf numFmtId="164" fontId="13" fillId="0" borderId="0" xfId="0" applyNumberFormat="1" applyFont="1" applyFill="1" applyBorder="1" applyAlignment="1"/>
    <xf numFmtId="0" fontId="8" fillId="0" borderId="0" xfId="0" applyFont="1" applyBorder="1" applyAlignment="1"/>
    <xf numFmtId="164" fontId="8" fillId="0" borderId="4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4" fontId="13" fillId="0" borderId="0" xfId="0" applyNumberFormat="1" applyFont="1" applyBorder="1" applyAlignment="1"/>
    <xf numFmtId="49" fontId="15" fillId="0" borderId="0" xfId="1" applyNumberFormat="1" applyFont="1" applyBorder="1" applyAlignment="1">
      <alignment horizontal="center"/>
    </xf>
    <xf numFmtId="0" fontId="0" fillId="0" borderId="0" xfId="0" applyBorder="1" applyAlignment="1"/>
    <xf numFmtId="49" fontId="15" fillId="0" borderId="5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49" fontId="15" fillId="0" borderId="6" xfId="1" applyNumberFormat="1" applyFont="1" applyBorder="1" applyAlignment="1">
      <alignment horizontal="center"/>
    </xf>
    <xf numFmtId="49" fontId="3" fillId="0" borderId="8" xfId="1" applyNumberFormat="1" applyFont="1" applyBorder="1" applyAlignment="1">
      <alignment horizontal="center"/>
    </xf>
    <xf numFmtId="0" fontId="0" fillId="0" borderId="2" xfId="0" applyBorder="1" applyAlignment="1"/>
    <xf numFmtId="164" fontId="13" fillId="0" borderId="7" xfId="0" applyNumberFormat="1" applyFont="1" applyFill="1" applyBorder="1" applyAlignment="1"/>
    <xf numFmtId="164" fontId="8" fillId="0" borderId="7" xfId="0" applyNumberFormat="1" applyFont="1" applyBorder="1" applyAlignment="1"/>
    <xf numFmtId="164" fontId="8" fillId="0" borderId="0" xfId="0" applyNumberFormat="1" applyFont="1" applyBorder="1" applyAlignment="1"/>
    <xf numFmtId="164" fontId="13" fillId="0" borderId="7" xfId="0" applyNumberFormat="1" applyFont="1" applyBorder="1" applyAlignment="1">
      <alignment horizontal="left"/>
    </xf>
    <xf numFmtId="164" fontId="13" fillId="0" borderId="7" xfId="0" applyNumberFormat="1" applyFont="1" applyBorder="1" applyAlignment="1"/>
    <xf numFmtId="0" fontId="46" fillId="5" borderId="0" xfId="0" applyFont="1" applyFill="1" applyAlignment="1">
      <alignment horizontal="left" vertical="center"/>
    </xf>
    <xf numFmtId="49" fontId="45" fillId="0" borderId="0" xfId="1" applyNumberFormat="1" applyFont="1" applyBorder="1" applyAlignment="1">
      <alignment horizontal="center"/>
    </xf>
    <xf numFmtId="49" fontId="45" fillId="2" borderId="0" xfId="1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9" fontId="8" fillId="0" borderId="16" xfId="0" applyNumberFormat="1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7" xfId="0" applyBorder="1" applyAlignment="1">
      <alignment horizontal="left"/>
    </xf>
    <xf numFmtId="0" fontId="47" fillId="0" borderId="0" xfId="0" applyFont="1" applyFill="1" applyAlignment="1">
      <alignment horizontal="left" vertical="center"/>
    </xf>
    <xf numFmtId="0" fontId="0" fillId="0" borderId="38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13" fillId="0" borderId="53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1" fontId="42" fillId="0" borderId="47" xfId="1" applyNumberFormat="1" applyFont="1" applyFill="1" applyBorder="1" applyAlignment="1" applyProtection="1">
      <alignment horizontal="center" vertical="center"/>
      <protection locked="0"/>
    </xf>
    <xf numFmtId="1" fontId="42" fillId="0" borderId="48" xfId="1" applyNumberFormat="1" applyFont="1" applyFill="1" applyBorder="1" applyAlignment="1" applyProtection="1">
      <alignment horizontal="center" vertical="center"/>
      <protection locked="0"/>
    </xf>
    <xf numFmtId="172" fontId="29" fillId="0" borderId="39" xfId="2" applyNumberFormat="1" applyFont="1" applyBorder="1" applyAlignment="1" applyProtection="1">
      <alignment horizontal="center" vertical="center" wrapText="1"/>
      <protection locked="0"/>
    </xf>
    <xf numFmtId="172" fontId="29" fillId="0" borderId="42" xfId="2" applyNumberFormat="1" applyFont="1" applyBorder="1" applyAlignment="1" applyProtection="1">
      <alignment horizontal="center" vertical="center" wrapText="1"/>
      <protection locked="0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9" fontId="13" fillId="0" borderId="36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wrapText="1"/>
    </xf>
    <xf numFmtId="9" fontId="13" fillId="0" borderId="17" xfId="0" applyNumberFormat="1" applyFont="1" applyBorder="1" applyAlignment="1">
      <alignment horizontal="center" vertical="center" wrapText="1"/>
    </xf>
    <xf numFmtId="9" fontId="13" fillId="0" borderId="32" xfId="0" applyNumberFormat="1" applyFont="1" applyBorder="1" applyAlignment="1">
      <alignment horizontal="center" vertical="center" wrapText="1"/>
    </xf>
    <xf numFmtId="9" fontId="13" fillId="0" borderId="57" xfId="0" applyNumberFormat="1" applyFont="1" applyBorder="1" applyAlignment="1">
      <alignment horizontal="center" vertical="center" wrapText="1"/>
    </xf>
    <xf numFmtId="9" fontId="13" fillId="0" borderId="50" xfId="0" applyNumberFormat="1" applyFont="1" applyBorder="1" applyAlignment="1">
      <alignment horizontal="center" vertical="center" wrapText="1"/>
    </xf>
    <xf numFmtId="9" fontId="13" fillId="0" borderId="51" xfId="0" applyNumberFormat="1" applyFont="1" applyBorder="1" applyAlignment="1">
      <alignment horizontal="center" vertical="center" wrapText="1"/>
    </xf>
  </cellXfs>
  <cellStyles count="40">
    <cellStyle name="Bad" xfId="19" builtinId="27"/>
    <cellStyle name="Comma" xfId="1" builtinId="3"/>
    <cellStyle name="Comma 2" xfId="3" xr:uid="{00000000-0005-0000-0000-000002000000}"/>
    <cellStyle name="Comma 2 2" xfId="34" xr:uid="{00000000-0005-0000-0000-000003000000}"/>
    <cellStyle name="Comma 3" xfId="4" xr:uid="{00000000-0005-0000-0000-000004000000}"/>
    <cellStyle name="Comma 3 2" xfId="35" xr:uid="{00000000-0005-0000-0000-000005000000}"/>
    <cellStyle name="Comma 4" xfId="5" xr:uid="{00000000-0005-0000-0000-000006000000}"/>
    <cellStyle name="Comma 4 2" xfId="36" xr:uid="{00000000-0005-0000-0000-000007000000}"/>
    <cellStyle name="Comma 5" xfId="6" xr:uid="{00000000-0005-0000-0000-000008000000}"/>
    <cellStyle name="Comma 5 2" xfId="37" xr:uid="{00000000-0005-0000-0000-000009000000}"/>
    <cellStyle name="Comma 6" xfId="33" xr:uid="{00000000-0005-0000-0000-00000A000000}"/>
    <cellStyle name="Currency" xfId="18" builtinId="4"/>
    <cellStyle name="Currency 2" xfId="7" xr:uid="{00000000-0005-0000-0000-00000C000000}"/>
    <cellStyle name="Currency 2 2" xfId="38" xr:uid="{00000000-0005-0000-0000-00000D000000}"/>
    <cellStyle name="Currency 3" xfId="39" xr:uid="{00000000-0005-0000-0000-00000E000000}"/>
    <cellStyle name="Date" xfId="8" xr:uid="{00000000-0005-0000-0000-00000F000000}"/>
    <cellStyle name="Fixed" xfId="9" xr:uid="{00000000-0005-0000-0000-000010000000}"/>
    <cellStyle name="Normal" xfId="0" builtinId="0"/>
    <cellStyle name="Normal 10" xfId="23" xr:uid="{00000000-0005-0000-0000-000012000000}"/>
    <cellStyle name="Normal 11" xfId="29" xr:uid="{00000000-0005-0000-0000-000013000000}"/>
    <cellStyle name="Normal 12" xfId="31" xr:uid="{00000000-0005-0000-0000-000014000000}"/>
    <cellStyle name="Normal 13" xfId="30" xr:uid="{00000000-0005-0000-0000-000015000000}"/>
    <cellStyle name="Normal 14" xfId="32" xr:uid="{00000000-0005-0000-0000-000016000000}"/>
    <cellStyle name="Normal 2" xfId="10" xr:uid="{00000000-0005-0000-0000-000017000000}"/>
    <cellStyle name="Normal 2 2" xfId="24" xr:uid="{00000000-0005-0000-0000-000018000000}"/>
    <cellStyle name="Normal 2 3" xfId="22" xr:uid="{00000000-0005-0000-0000-000019000000}"/>
    <cellStyle name="Normal 3" xfId="11" xr:uid="{00000000-0005-0000-0000-00001A000000}"/>
    <cellStyle name="Normal 3 2" xfId="25" xr:uid="{00000000-0005-0000-0000-00001B000000}"/>
    <cellStyle name="Normal 4" xfId="12" xr:uid="{00000000-0005-0000-0000-00001C000000}"/>
    <cellStyle name="Normal 4 2" xfId="26" xr:uid="{00000000-0005-0000-0000-00001D000000}"/>
    <cellStyle name="Normal 5" xfId="13" xr:uid="{00000000-0005-0000-0000-00001E000000}"/>
    <cellStyle name="Normal 5 2" xfId="27" xr:uid="{00000000-0005-0000-0000-00001F000000}"/>
    <cellStyle name="Normal 6" xfId="28" xr:uid="{00000000-0005-0000-0000-000020000000}"/>
    <cellStyle name="Normal 7" xfId="20" xr:uid="{00000000-0005-0000-0000-000021000000}"/>
    <cellStyle name="Normal 8" xfId="14" xr:uid="{00000000-0005-0000-0000-000022000000}"/>
    <cellStyle name="Normal 9" xfId="21" xr:uid="{00000000-0005-0000-0000-000023000000}"/>
    <cellStyle name="Percent" xfId="2" builtinId="5"/>
    <cellStyle name="Percent 2" xfId="15" xr:uid="{00000000-0005-0000-0000-000025000000}"/>
    <cellStyle name="Percent 3" xfId="16" xr:uid="{00000000-0005-0000-0000-000026000000}"/>
    <cellStyle name="Text" xfId="17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Accumulated Net Cash Flow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669506178588723E-2"/>
          <c:y val="8.995322121814936E-2"/>
          <c:w val="0.72930036543720245"/>
          <c:h val="0.85814921684579293"/>
        </c:manualLayout>
      </c:layout>
      <c:lineChart>
        <c:grouping val="standard"/>
        <c:varyColors val="0"/>
        <c:ser>
          <c:idx val="0"/>
          <c:order val="0"/>
          <c:tx>
            <c:strRef>
              <c:f>'Graph '!$B$2</c:f>
              <c:strCache>
                <c:ptCount val="1"/>
                <c:pt idx="0">
                  <c:v>Accumulated Net Cash Flow</c:v>
                </c:pt>
              </c:strCache>
            </c:strRef>
          </c:tx>
          <c:marker>
            <c:symbol val="none"/>
          </c:marker>
          <c:dLbls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57-4415-A61C-EFAC669DA24E}"/>
                </c:ext>
              </c:extLst>
            </c:dLbl>
            <c:dLbl>
              <c:idx val="26"/>
              <c:layout>
                <c:manualLayout>
                  <c:x val="-3.3699507278283267E-3"/>
                  <c:y val="-1.0448352804839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EE-4DEE-8BB0-676394450A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 '!$A$3:$A$28</c:f>
              <c:numCache>
                <c:formatCode>General</c:formatCode>
                <c:ptCount val="26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</c:numCache>
            </c:numRef>
          </c:cat>
          <c:val>
            <c:numRef>
              <c:f>'Graph '!$B$3:$B$28</c:f>
              <c:numCache>
                <c:formatCode>#,##0_);[Red]\(#,##0\)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DC-45D7-AA2F-2927FEA8C763}"/>
            </c:ext>
          </c:extLst>
        </c:ser>
        <c:ser>
          <c:idx val="1"/>
          <c:order val="1"/>
          <c:tx>
            <c:strRef>
              <c:f>'Graph 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dLbl>
              <c:idx val="25"/>
              <c:layout>
                <c:manualLayout>
                  <c:x val="3.2430976148239898E-3"/>
                  <c:y val="-3.99951135271331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57-4415-A61C-EFAC669DA24E}"/>
                </c:ext>
              </c:extLst>
            </c:dLbl>
            <c:dLbl>
              <c:idx val="26"/>
              <c:layout>
                <c:manualLayout>
                  <c:x val="-8.8426238047720164E-5"/>
                  <c:y val="-1.8096382516993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EE-4DEE-8BB0-676394450A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 '!$A$3:$A$28</c:f>
              <c:numCache>
                <c:formatCode>General</c:formatCode>
                <c:ptCount val="26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</c:numCache>
            </c:numRef>
          </c:cat>
          <c:val>
            <c:numRef>
              <c:f>'Graph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EE-4DEE-8BB0-676394450A20}"/>
            </c:ext>
          </c:extLst>
        </c:ser>
        <c:ser>
          <c:idx val="2"/>
          <c:order val="2"/>
          <c:tx>
            <c:strRef>
              <c:f>'Graph 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dLbl>
              <c:idx val="25"/>
              <c:layout>
                <c:manualLayout>
                  <c:x val="1.1108895163517809E-3"/>
                  <c:y val="-1.5399058414266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57-4415-A61C-EFAC669DA24E}"/>
                </c:ext>
              </c:extLst>
            </c:dLbl>
            <c:dLbl>
              <c:idx val="26"/>
              <c:layout>
                <c:manualLayout>
                  <c:x val="0"/>
                  <c:y val="-2.2986376170647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EE-4DEE-8BB0-676394450A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 '!$A$3:$A$28</c:f>
              <c:numCache>
                <c:formatCode>General</c:formatCode>
                <c:ptCount val="26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</c:numCache>
            </c:numRef>
          </c:cat>
          <c:val>
            <c:numRef>
              <c:f>'Graph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EE-4DEE-8BB0-676394450A20}"/>
            </c:ext>
          </c:extLst>
        </c:ser>
        <c:ser>
          <c:idx val="3"/>
          <c:order val="3"/>
          <c:tx>
            <c:strRef>
              <c:f>'Graph 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dLbl>
              <c:idx val="25"/>
              <c:layout>
                <c:manualLayout>
                  <c:x val="2.132208098471883E-3"/>
                  <c:y val="-1.8065096185004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57-4415-A61C-EFAC669DA24E}"/>
                </c:ext>
              </c:extLst>
            </c:dLbl>
            <c:dLbl>
              <c:idx val="26"/>
              <c:layout>
                <c:manualLayout>
                  <c:x val="0"/>
                  <c:y val="-1.0448352804839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EE-4DEE-8BB0-676394450A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 '!$A$3:$A$28</c:f>
              <c:numCache>
                <c:formatCode>General</c:formatCode>
                <c:ptCount val="26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</c:numCache>
            </c:numRef>
          </c:cat>
          <c:val>
            <c:numRef>
              <c:f>'Graph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EE-4DEE-8BB0-676394450A20}"/>
            </c:ext>
          </c:extLst>
        </c:ser>
        <c:ser>
          <c:idx val="4"/>
          <c:order val="4"/>
          <c:tx>
            <c:strRef>
              <c:f>'Graph 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57-4415-A61C-EFAC669DA24E}"/>
                </c:ext>
              </c:extLst>
            </c:dLbl>
            <c:dLbl>
              <c:idx val="26"/>
              <c:layout>
                <c:manualLayout>
                  <c:x val="-3.3559097130595372E-4"/>
                  <c:y val="-1.5051057891607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EE-4DEE-8BB0-676394450A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 '!$A$3:$A$28</c:f>
              <c:numCache>
                <c:formatCode>General</c:formatCode>
                <c:ptCount val="26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</c:numCache>
            </c:numRef>
          </c:cat>
          <c:val>
            <c:numRef>
              <c:f>'Graph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EE-4DEE-8BB0-676394450A20}"/>
            </c:ext>
          </c:extLst>
        </c:ser>
        <c:ser>
          <c:idx val="5"/>
          <c:order val="5"/>
          <c:tx>
            <c:strRef>
              <c:f>'Graph 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dLbl>
              <c:idx val="25"/>
              <c:layout>
                <c:manualLayout>
                  <c:x val="3.8916121718502346E-3"/>
                  <c:y val="-5.7432728394863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57-4415-A61C-EFAC669DA24E}"/>
                </c:ext>
              </c:extLst>
            </c:dLbl>
            <c:dLbl>
              <c:idx val="26"/>
              <c:layout>
                <c:manualLayout>
                  <c:x val="-2.1586720415548254E-4"/>
                  <c:y val="2.9793436887752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EE-4DEE-8BB0-676394450A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 '!$A$3:$A$28</c:f>
              <c:numCache>
                <c:formatCode>General</c:formatCode>
                <c:ptCount val="26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</c:numCache>
            </c:numRef>
          </c:cat>
          <c:val>
            <c:numRef>
              <c:f>'Graph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EE-4DEE-8BB0-676394450A20}"/>
            </c:ext>
          </c:extLst>
        </c:ser>
        <c:ser>
          <c:idx val="6"/>
          <c:order val="6"/>
          <c:tx>
            <c:strRef>
              <c:f>'Graph 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57-4415-A61C-EFAC669DA24E}"/>
                </c:ext>
              </c:extLst>
            </c:dLbl>
            <c:dLbl>
              <c:idx val="26"/>
              <c:layout>
                <c:manualLayout>
                  <c:x val="0"/>
                  <c:y val="-1.462769392677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57-4415-A61C-EFAC669DA2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 '!$A$3:$A$28</c:f>
              <c:numCache>
                <c:formatCode>General</c:formatCode>
                <c:ptCount val="26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</c:numCache>
            </c:numRef>
          </c:cat>
          <c:val>
            <c:numRef>
              <c:f>'Graph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E3-4054-B229-3EC79950426F}"/>
            </c:ext>
          </c:extLst>
        </c:ser>
        <c:ser>
          <c:idx val="7"/>
          <c:order val="7"/>
          <c:tx>
            <c:strRef>
              <c:f>'Graph 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dLbl>
              <c:idx val="2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A9-40A2-99A5-963501B721C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'Graph '!$A$3:$A$28</c:f>
              <c:numCache>
                <c:formatCode>General</c:formatCode>
                <c:ptCount val="26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</c:numCache>
            </c:numRef>
          </c:cat>
          <c:val>
            <c:numRef>
              <c:f>'Graph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9-40A2-99A5-963501B72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883896"/>
        <c:axId val="124533864"/>
      </c:lineChart>
      <c:catAx>
        <c:axId val="23288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340000"/>
          <a:lstStyle/>
          <a:p>
            <a:pPr>
              <a:defRPr/>
            </a:pPr>
            <a:endParaRPr lang="en-US"/>
          </a:p>
        </c:txPr>
        <c:crossAx val="124533864"/>
        <c:crosses val="autoZero"/>
        <c:auto val="1"/>
        <c:lblAlgn val="ctr"/>
        <c:lblOffset val="100"/>
        <c:noMultiLvlLbl val="0"/>
      </c:catAx>
      <c:valAx>
        <c:axId val="12453386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32883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44183</xdr:colOff>
      <xdr:row>29</xdr:row>
      <xdr:rowOff>151007</xdr:rowOff>
    </xdr:from>
    <xdr:to>
      <xdr:col>11</xdr:col>
      <xdr:colOff>522713</xdr:colOff>
      <xdr:row>69</xdr:row>
      <xdr:rowOff>81311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2"/>
  <sheetViews>
    <sheetView topLeftCell="A24" zoomScaleNormal="100" workbookViewId="0"/>
  </sheetViews>
  <sheetFormatPr defaultRowHeight="14.5" x14ac:dyDescent="0.35"/>
  <cols>
    <col min="1" max="1" width="22.1796875" customWidth="1"/>
    <col min="2" max="2" width="3.7265625" customWidth="1"/>
    <col min="4" max="4" width="9" customWidth="1"/>
    <col min="5" max="5" width="10.81640625" customWidth="1"/>
    <col min="6" max="6" width="13.81640625" customWidth="1"/>
    <col min="7" max="7" width="10.26953125" customWidth="1"/>
    <col min="9" max="9" width="3.7265625" customWidth="1"/>
    <col min="10" max="10" width="8.7265625" customWidth="1"/>
    <col min="12" max="12" width="3" customWidth="1"/>
    <col min="13" max="13" width="15.7265625" hidden="1" customWidth="1"/>
    <col min="14" max="14" width="9" hidden="1" customWidth="1"/>
    <col min="15" max="15" width="13.453125" hidden="1" customWidth="1"/>
    <col min="16" max="16" width="11.26953125" hidden="1" customWidth="1"/>
    <col min="17" max="17" width="9.1796875" hidden="1" customWidth="1"/>
    <col min="18" max="18" width="21.26953125" hidden="1" customWidth="1"/>
    <col min="19" max="28" width="0" hidden="1" customWidth="1"/>
  </cols>
  <sheetData>
    <row r="1" spans="1:17" ht="24.5" x14ac:dyDescent="0.35">
      <c r="A1" s="306"/>
      <c r="B1" s="306"/>
      <c r="C1" s="306"/>
      <c r="D1" s="306"/>
      <c r="E1" s="40" t="s">
        <v>0</v>
      </c>
      <c r="F1" s="40" t="s">
        <v>1</v>
      </c>
      <c r="G1" s="41" t="s">
        <v>2</v>
      </c>
      <c r="H1" s="306"/>
      <c r="I1" s="41"/>
      <c r="J1" s="306"/>
      <c r="K1" s="306"/>
      <c r="L1" s="306"/>
      <c r="M1" s="306"/>
      <c r="N1" s="306"/>
      <c r="O1" s="306"/>
      <c r="P1" s="41"/>
      <c r="Q1" s="306"/>
    </row>
    <row r="2" spans="1:17" x14ac:dyDescent="0.35">
      <c r="A2" s="306" t="s">
        <v>3</v>
      </c>
      <c r="B2" s="306"/>
      <c r="C2" s="42"/>
      <c r="D2" s="42"/>
      <c r="E2" s="43">
        <v>866</v>
      </c>
      <c r="F2" s="44">
        <v>692</v>
      </c>
      <c r="G2" s="45">
        <v>174.15</v>
      </c>
      <c r="H2" s="40"/>
      <c r="I2" s="41"/>
      <c r="J2" s="41"/>
      <c r="K2" s="41"/>
      <c r="L2" s="306"/>
      <c r="M2" s="41"/>
      <c r="N2" s="306"/>
      <c r="O2" s="41"/>
      <c r="P2" s="41"/>
      <c r="Q2" s="306"/>
    </row>
    <row r="3" spans="1:17" x14ac:dyDescent="0.35">
      <c r="A3" s="306"/>
      <c r="B3" s="306"/>
      <c r="C3" s="42"/>
      <c r="D3" s="42"/>
      <c r="E3" s="306"/>
      <c r="F3" s="306"/>
      <c r="G3" s="41"/>
      <c r="H3" s="40"/>
      <c r="I3" s="41"/>
      <c r="J3" s="41"/>
      <c r="K3" s="41"/>
      <c r="L3" s="306"/>
      <c r="M3" s="41"/>
      <c r="N3" s="306"/>
      <c r="O3" s="41"/>
      <c r="P3" s="41"/>
      <c r="Q3" s="306"/>
    </row>
    <row r="4" spans="1:17" x14ac:dyDescent="0.35">
      <c r="A4" s="306" t="s">
        <v>4</v>
      </c>
      <c r="B4" s="495" t="s">
        <v>5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1"/>
      <c r="Q4" s="306"/>
    </row>
    <row r="5" spans="1:17" x14ac:dyDescent="0.35">
      <c r="A5" s="306"/>
      <c r="B5" s="495" t="s">
        <v>6</v>
      </c>
      <c r="C5" s="495"/>
      <c r="D5" s="495"/>
      <c r="E5" s="495"/>
      <c r="F5" s="495"/>
      <c r="G5" s="495"/>
      <c r="H5" s="495"/>
      <c r="I5" s="41"/>
      <c r="J5" s="41"/>
      <c r="K5" s="41"/>
      <c r="L5" s="306"/>
      <c r="M5" s="41"/>
      <c r="N5" s="306"/>
      <c r="O5" s="41"/>
      <c r="P5" s="41"/>
      <c r="Q5" s="306"/>
    </row>
    <row r="6" spans="1:17" ht="29.25" customHeight="1" x14ac:dyDescent="0.35">
      <c r="A6" s="306"/>
      <c r="B6" s="500" t="s">
        <v>7</v>
      </c>
      <c r="C6" s="500"/>
      <c r="D6" s="500"/>
      <c r="E6" s="500"/>
      <c r="F6" s="500"/>
      <c r="G6" s="500"/>
      <c r="H6" s="500"/>
      <c r="I6" s="500"/>
      <c r="J6" s="500"/>
      <c r="K6" s="500"/>
      <c r="L6" s="306"/>
      <c r="M6" s="306"/>
      <c r="N6" s="306"/>
      <c r="O6" s="306"/>
      <c r="P6" s="306"/>
      <c r="Q6" s="306"/>
    </row>
    <row r="8" spans="1:17" x14ac:dyDescent="0.35">
      <c r="A8" s="91"/>
      <c r="B8" s="47"/>
      <c r="C8" s="47"/>
      <c r="D8" s="92"/>
      <c r="E8" s="93"/>
      <c r="F8" s="94"/>
      <c r="G8" s="94"/>
      <c r="H8" s="93"/>
      <c r="I8" s="94"/>
      <c r="J8" s="496" t="s">
        <v>8</v>
      </c>
      <c r="K8" s="497"/>
      <c r="L8" s="3"/>
      <c r="M8" s="498"/>
      <c r="N8" s="498"/>
      <c r="O8" s="306"/>
      <c r="P8" s="306"/>
      <c r="Q8" s="306"/>
    </row>
    <row r="9" spans="1:17" ht="54" customHeight="1" x14ac:dyDescent="0.35">
      <c r="A9" s="95" t="s">
        <v>9</v>
      </c>
      <c r="B9" s="52"/>
      <c r="C9" s="96" t="s">
        <v>10</v>
      </c>
      <c r="D9" s="97"/>
      <c r="E9" s="98"/>
      <c r="F9" s="98"/>
      <c r="G9" s="97" t="s">
        <v>11</v>
      </c>
      <c r="H9" s="97" t="s">
        <v>12</v>
      </c>
      <c r="I9" s="97"/>
      <c r="J9" s="97" t="s">
        <v>13</v>
      </c>
      <c r="K9" s="99" t="s">
        <v>14</v>
      </c>
      <c r="L9" s="3"/>
      <c r="M9" s="499"/>
      <c r="N9" s="499"/>
      <c r="O9" s="306"/>
      <c r="P9" s="306"/>
      <c r="Q9" s="306"/>
    </row>
    <row r="10" spans="1:17" ht="23.25" hidden="1" customHeight="1" x14ac:dyDescent="0.35">
      <c r="A10" s="475" t="s">
        <v>15</v>
      </c>
      <c r="B10" s="476"/>
      <c r="C10" s="476"/>
      <c r="D10" s="476"/>
      <c r="E10" s="476"/>
      <c r="F10" s="300"/>
      <c r="G10" s="300"/>
      <c r="H10" s="188"/>
      <c r="I10" s="300"/>
      <c r="J10" s="300"/>
      <c r="K10" s="189"/>
      <c r="L10" s="327"/>
      <c r="M10" s="317"/>
      <c r="N10" s="317"/>
      <c r="O10" s="306"/>
      <c r="P10" s="306"/>
      <c r="Q10" s="306"/>
    </row>
    <row r="11" spans="1:17" ht="26.5" hidden="1" x14ac:dyDescent="0.35">
      <c r="A11" s="190" t="s">
        <v>16</v>
      </c>
      <c r="B11" s="191"/>
      <c r="C11" s="223">
        <v>26</v>
      </c>
      <c r="D11" s="223"/>
      <c r="E11" s="192">
        <f>F43</f>
        <v>324240</v>
      </c>
      <c r="F11" s="193">
        <v>0</v>
      </c>
      <c r="G11" s="194">
        <v>26</v>
      </c>
      <c r="H11" s="194">
        <v>0</v>
      </c>
      <c r="I11" s="194"/>
      <c r="J11" s="195">
        <f>E11</f>
        <v>324240</v>
      </c>
      <c r="K11" s="196">
        <f>E11/12</f>
        <v>27020</v>
      </c>
      <c r="L11" s="327"/>
      <c r="M11" s="512"/>
      <c r="N11" s="512"/>
      <c r="O11" s="306"/>
      <c r="P11" s="306"/>
      <c r="Q11" s="306"/>
    </row>
    <row r="12" spans="1:17" s="46" customFormat="1" ht="24" customHeight="1" x14ac:dyDescent="0.35">
      <c r="A12" s="477" t="s">
        <v>17</v>
      </c>
      <c r="B12" s="478"/>
      <c r="C12" s="478"/>
      <c r="D12" s="478"/>
      <c r="E12" s="478"/>
      <c r="F12" s="53"/>
      <c r="G12" s="315"/>
      <c r="H12" s="315"/>
      <c r="I12" s="315"/>
      <c r="J12" s="54"/>
      <c r="K12" s="100"/>
      <c r="L12" s="327"/>
      <c r="M12" s="317"/>
      <c r="N12" s="317"/>
      <c r="O12" s="306"/>
      <c r="P12" s="306"/>
      <c r="Q12" s="306"/>
    </row>
    <row r="13" spans="1:17" s="46" customFormat="1" ht="26.5" x14ac:dyDescent="0.35">
      <c r="A13" s="48" t="s">
        <v>16</v>
      </c>
      <c r="B13" s="49"/>
      <c r="C13" s="308">
        <v>26</v>
      </c>
      <c r="D13" s="308"/>
      <c r="E13" s="50">
        <f>(F43*95%)</f>
        <v>308028</v>
      </c>
      <c r="F13" s="51">
        <v>0.05</v>
      </c>
      <c r="G13" s="316">
        <f>ROUNDDOWN((C13*95%)*95%,0)</f>
        <v>23</v>
      </c>
      <c r="H13" s="316">
        <f>C13-G13</f>
        <v>3</v>
      </c>
      <c r="I13" s="316"/>
      <c r="J13" s="78">
        <f t="shared" ref="J13:J15" si="0">E13</f>
        <v>308028</v>
      </c>
      <c r="K13" s="79">
        <f t="shared" ref="K13:K31" si="1">E13/12</f>
        <v>25669</v>
      </c>
      <c r="L13" s="327"/>
      <c r="M13" s="514"/>
      <c r="N13" s="514"/>
      <c r="O13" s="306"/>
      <c r="P13" s="306"/>
      <c r="Q13" s="306"/>
    </row>
    <row r="14" spans="1:17" s="46" customFormat="1" ht="27" customHeight="1" x14ac:dyDescent="0.35">
      <c r="A14" s="479" t="s">
        <v>18</v>
      </c>
      <c r="B14" s="480"/>
      <c r="C14" s="480"/>
      <c r="D14" s="480"/>
      <c r="E14" s="480"/>
      <c r="F14" s="224"/>
      <c r="G14" s="225"/>
      <c r="H14" s="225"/>
      <c r="I14" s="225"/>
      <c r="J14" s="226"/>
      <c r="K14" s="227"/>
      <c r="L14" s="327"/>
      <c r="M14" s="317"/>
      <c r="N14" s="317"/>
      <c r="O14" s="306"/>
      <c r="P14" s="306"/>
      <c r="Q14" s="306"/>
    </row>
    <row r="15" spans="1:17" s="46" customFormat="1" ht="26.5" x14ac:dyDescent="0.35">
      <c r="A15" s="228" t="s">
        <v>16</v>
      </c>
      <c r="B15" s="229"/>
      <c r="C15" s="230">
        <v>26</v>
      </c>
      <c r="D15" s="230"/>
      <c r="E15" s="231">
        <f>(F43*90%)</f>
        <v>291816</v>
      </c>
      <c r="F15" s="232">
        <v>0.1</v>
      </c>
      <c r="G15" s="233">
        <f>ROUNDUP((C15*90%)*90%,0)</f>
        <v>22</v>
      </c>
      <c r="H15" s="230">
        <f>C15-G15</f>
        <v>4</v>
      </c>
      <c r="I15" s="233"/>
      <c r="J15" s="234">
        <f t="shared" si="0"/>
        <v>291816</v>
      </c>
      <c r="K15" s="235">
        <f t="shared" si="1"/>
        <v>24318</v>
      </c>
      <c r="L15" s="327"/>
      <c r="M15" s="514"/>
      <c r="N15" s="514"/>
      <c r="O15" s="306"/>
      <c r="P15" s="306"/>
      <c r="Q15" s="306"/>
    </row>
    <row r="16" spans="1:17" s="46" customFormat="1" ht="25.5" hidden="1" customHeight="1" x14ac:dyDescent="0.35">
      <c r="A16" s="491" t="s">
        <v>19</v>
      </c>
      <c r="B16" s="492"/>
      <c r="C16" s="492"/>
      <c r="D16" s="492"/>
      <c r="E16" s="492"/>
      <c r="F16" s="197"/>
      <c r="G16" s="300"/>
      <c r="H16" s="300"/>
      <c r="I16" s="300"/>
      <c r="J16" s="198"/>
      <c r="K16" s="199"/>
      <c r="L16" s="327"/>
      <c r="M16" s="317"/>
      <c r="N16" s="317"/>
      <c r="O16" s="306"/>
      <c r="P16" s="306"/>
      <c r="Q16" s="306"/>
    </row>
    <row r="17" spans="1:28" s="46" customFormat="1" ht="26.5" hidden="1" x14ac:dyDescent="0.35">
      <c r="A17" s="190" t="s">
        <v>20</v>
      </c>
      <c r="B17" s="191"/>
      <c r="C17" s="223">
        <v>26</v>
      </c>
      <c r="D17" s="223"/>
      <c r="E17" s="192">
        <f>E42</f>
        <v>277800</v>
      </c>
      <c r="F17" s="193">
        <v>0</v>
      </c>
      <c r="G17" s="194">
        <v>26</v>
      </c>
      <c r="H17" s="194">
        <v>0</v>
      </c>
      <c r="I17" s="194"/>
      <c r="J17" s="195">
        <f>E17</f>
        <v>277800</v>
      </c>
      <c r="K17" s="196">
        <f t="shared" si="1"/>
        <v>23150</v>
      </c>
      <c r="L17" s="327"/>
      <c r="M17" s="317"/>
      <c r="N17" s="317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</row>
    <row r="18" spans="1:28" ht="30" customHeight="1" x14ac:dyDescent="0.35">
      <c r="A18" s="477" t="s">
        <v>21</v>
      </c>
      <c r="B18" s="478"/>
      <c r="C18" s="478"/>
      <c r="D18" s="478"/>
      <c r="E18" s="478"/>
      <c r="F18" s="53"/>
      <c r="G18" s="315"/>
      <c r="H18" s="315"/>
      <c r="I18" s="315"/>
      <c r="J18" s="54"/>
      <c r="K18" s="100"/>
      <c r="L18" s="327"/>
      <c r="M18" s="317"/>
      <c r="N18" s="317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</row>
    <row r="19" spans="1:28" ht="26.5" x14ac:dyDescent="0.35">
      <c r="A19" s="48" t="s">
        <v>20</v>
      </c>
      <c r="B19" s="49"/>
      <c r="C19" s="308">
        <v>26</v>
      </c>
      <c r="D19" s="308"/>
      <c r="E19" s="50">
        <f>E42*90%</f>
        <v>250020</v>
      </c>
      <c r="F19" s="51">
        <v>0.05</v>
      </c>
      <c r="G19" s="316">
        <f>ROUNDUP((C19*95%)*95%,0)</f>
        <v>24</v>
      </c>
      <c r="H19" s="316">
        <f>C19-G19</f>
        <v>2</v>
      </c>
      <c r="I19" s="316"/>
      <c r="J19" s="78">
        <f>E19</f>
        <v>250020</v>
      </c>
      <c r="K19" s="79">
        <f t="shared" si="1"/>
        <v>20835</v>
      </c>
      <c r="L19" s="327"/>
      <c r="M19" s="513"/>
      <c r="N19" s="513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</row>
    <row r="20" spans="1:28" ht="30" customHeight="1" x14ac:dyDescent="0.35">
      <c r="A20" s="491" t="s">
        <v>22</v>
      </c>
      <c r="B20" s="492"/>
      <c r="C20" s="492"/>
      <c r="D20" s="492"/>
      <c r="E20" s="492"/>
      <c r="F20" s="197"/>
      <c r="G20" s="300"/>
      <c r="H20" s="300"/>
      <c r="I20" s="300"/>
      <c r="J20" s="198"/>
      <c r="K20" s="199"/>
      <c r="L20" s="327"/>
      <c r="M20" s="318"/>
      <c r="N20" s="317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</row>
    <row r="21" spans="1:28" ht="26.5" x14ac:dyDescent="0.35">
      <c r="A21" s="190" t="s">
        <v>20</v>
      </c>
      <c r="B21" s="191"/>
      <c r="C21" s="223">
        <v>26</v>
      </c>
      <c r="D21" s="223"/>
      <c r="E21" s="192">
        <f>E42*90%</f>
        <v>250020</v>
      </c>
      <c r="F21" s="193">
        <v>0.1</v>
      </c>
      <c r="G21" s="194">
        <f>ROUNDUP((C21*90%)*90%,0)</f>
        <v>22</v>
      </c>
      <c r="H21" s="194">
        <f>C21-G21</f>
        <v>4</v>
      </c>
      <c r="I21" s="194"/>
      <c r="J21" s="195">
        <f>E21</f>
        <v>250020</v>
      </c>
      <c r="K21" s="196">
        <f t="shared" si="1"/>
        <v>20835</v>
      </c>
      <c r="L21" s="327"/>
      <c r="M21" s="513"/>
      <c r="N21" s="513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</row>
    <row r="22" spans="1:28" ht="41.25" customHeight="1" x14ac:dyDescent="0.35">
      <c r="A22" s="200" t="s">
        <v>23</v>
      </c>
      <c r="B22" s="201"/>
      <c r="C22" s="302"/>
      <c r="D22" s="302"/>
      <c r="E22" s="188"/>
      <c r="F22" s="300" t="s">
        <v>24</v>
      </c>
      <c r="G22" s="300"/>
      <c r="H22" s="300"/>
      <c r="I22" s="300"/>
      <c r="J22" s="300" t="s">
        <v>25</v>
      </c>
      <c r="K22" s="199"/>
      <c r="L22" s="327"/>
      <c r="M22" s="317"/>
      <c r="N22" s="317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</row>
    <row r="23" spans="1:28" x14ac:dyDescent="0.35">
      <c r="A23" s="202" t="s">
        <v>26</v>
      </c>
      <c r="B23" s="203"/>
      <c r="C23" s="303">
        <v>26</v>
      </c>
      <c r="D23" s="303"/>
      <c r="E23" s="204">
        <f>K23*12</f>
        <v>132780</v>
      </c>
      <c r="F23" s="299">
        <v>0.85</v>
      </c>
      <c r="G23" s="205">
        <f>C23-H23</f>
        <v>7</v>
      </c>
      <c r="H23" s="206">
        <f>ROUNDUP((C23*0.85)*0.85,0)</f>
        <v>19</v>
      </c>
      <c r="I23" s="301"/>
      <c r="J23" s="207">
        <v>1222</v>
      </c>
      <c r="K23" s="208">
        <v>11065</v>
      </c>
      <c r="L23" s="90"/>
      <c r="M23" s="513"/>
      <c r="N23" s="513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</row>
    <row r="24" spans="1:28" ht="31.5" customHeight="1" x14ac:dyDescent="0.35">
      <c r="A24" s="491" t="s">
        <v>27</v>
      </c>
      <c r="B24" s="492"/>
      <c r="C24" s="492"/>
      <c r="D24" s="492"/>
      <c r="E24" s="504">
        <f>(((ROUNDDOWN(C25*70%,2)*93%)*E43)+((ROUNDDOWN(C25*30%,2))*93%)*G44)*12</f>
        <v>255407.76000000004</v>
      </c>
      <c r="F24" s="483">
        <v>7.0000000000000007E-2</v>
      </c>
      <c r="G24" s="485">
        <v>24</v>
      </c>
      <c r="H24" s="487">
        <f>C25-G24</f>
        <v>2</v>
      </c>
      <c r="I24" s="300"/>
      <c r="J24" s="209"/>
      <c r="K24" s="210"/>
      <c r="L24" s="327"/>
      <c r="M24" s="503"/>
      <c r="N24" s="503"/>
      <c r="O24" s="306"/>
      <c r="P24" s="306"/>
      <c r="Q24" s="306"/>
      <c r="R24" s="477"/>
      <c r="S24" s="478"/>
      <c r="T24" s="478"/>
      <c r="U24" s="478"/>
      <c r="V24" s="506"/>
      <c r="W24" s="508"/>
      <c r="X24" s="510"/>
      <c r="Y24" s="501"/>
      <c r="Z24" s="315"/>
      <c r="AA24" s="47"/>
      <c r="AB24" s="103"/>
    </row>
    <row r="25" spans="1:28" s="77" customFormat="1" ht="15" thickBot="1" x14ac:dyDescent="0.4">
      <c r="A25" s="242" t="s">
        <v>28</v>
      </c>
      <c r="B25" s="203"/>
      <c r="C25" s="303">
        <v>26</v>
      </c>
      <c r="D25" s="303"/>
      <c r="E25" s="505"/>
      <c r="F25" s="484"/>
      <c r="G25" s="486"/>
      <c r="H25" s="488"/>
      <c r="I25" s="301"/>
      <c r="J25" s="243">
        <f>E24</f>
        <v>255407.76000000004</v>
      </c>
      <c r="K25" s="208">
        <f>E24/12</f>
        <v>21283.980000000003</v>
      </c>
      <c r="L25" s="327"/>
      <c r="M25" s="309"/>
      <c r="N25" s="309"/>
      <c r="O25" s="306"/>
      <c r="P25" s="306"/>
      <c r="Q25" s="306"/>
      <c r="R25" s="89"/>
      <c r="S25" s="52"/>
      <c r="T25" s="308"/>
      <c r="U25" s="308"/>
      <c r="V25" s="507"/>
      <c r="W25" s="509"/>
      <c r="X25" s="511"/>
      <c r="Y25" s="502"/>
      <c r="Z25" s="316"/>
      <c r="AA25" s="101"/>
      <c r="AB25" s="79"/>
    </row>
    <row r="26" spans="1:28" ht="31.5" customHeight="1" x14ac:dyDescent="0.35">
      <c r="A26" s="489" t="s">
        <v>29</v>
      </c>
      <c r="B26" s="490"/>
      <c r="C26" s="490"/>
      <c r="D26" s="490"/>
      <c r="E26" s="249"/>
      <c r="F26" s="249"/>
      <c r="G26" s="249"/>
      <c r="H26" s="249"/>
      <c r="I26" s="249"/>
      <c r="J26" s="249"/>
      <c r="K26" s="250"/>
      <c r="L26" s="327"/>
      <c r="M26" s="503"/>
      <c r="N26" s="503"/>
      <c r="O26" s="306"/>
      <c r="P26" s="306"/>
      <c r="Q26" s="306"/>
      <c r="R26" s="296" t="s">
        <v>30</v>
      </c>
      <c r="S26" s="297"/>
      <c r="T26" s="297"/>
      <c r="U26" s="297"/>
      <c r="V26" s="311">
        <f>(((ROUNDDOWN(T29*60%,2)*95%)*F44)+((ROUNDDOWN(T29*40%,2))*95%)*G44)*12</f>
        <v>286368</v>
      </c>
      <c r="W26" s="313">
        <v>0.05</v>
      </c>
      <c r="X26" s="315">
        <f>ROUNDUP((T29*0.95)*0.95,0)</f>
        <v>24</v>
      </c>
      <c r="Y26" s="307">
        <v>2</v>
      </c>
      <c r="Z26" s="47"/>
      <c r="AA26" s="47"/>
      <c r="AB26" s="103"/>
    </row>
    <row r="27" spans="1:28" s="220" customFormat="1" ht="31.5" customHeight="1" x14ac:dyDescent="0.35">
      <c r="A27" s="251" t="s">
        <v>28</v>
      </c>
      <c r="B27" s="244"/>
      <c r="C27" s="241">
        <v>26</v>
      </c>
      <c r="D27" s="244"/>
      <c r="E27" s="239">
        <f>(((ROUNDDOWN(C27*C34,2)*F34)*E43)+((ROUNDDOWN(C27*D34,2))*G34)*G44)*12</f>
        <v>260900.39999999997</v>
      </c>
      <c r="F27" s="240"/>
      <c r="G27" s="317"/>
      <c r="H27" s="241"/>
      <c r="I27" s="245"/>
      <c r="J27" s="319">
        <f>E27</f>
        <v>260900.39999999997</v>
      </c>
      <c r="K27" s="252">
        <f>E27/12</f>
        <v>21741.699999999997</v>
      </c>
      <c r="L27" s="327"/>
      <c r="M27" s="309"/>
      <c r="N27" s="309"/>
      <c r="O27" s="306"/>
      <c r="P27" s="306"/>
      <c r="Q27" s="306"/>
      <c r="R27" s="236"/>
      <c r="S27" s="237"/>
      <c r="T27" s="237"/>
      <c r="U27" s="237"/>
      <c r="V27" s="239"/>
      <c r="W27" s="240"/>
      <c r="X27" s="317"/>
      <c r="Y27" s="241"/>
      <c r="Z27" s="327"/>
      <c r="AA27" s="327"/>
      <c r="AB27" s="238"/>
    </row>
    <row r="28" spans="1:28" s="220" customFormat="1" ht="12.75" customHeight="1" x14ac:dyDescent="0.35">
      <c r="A28" s="253"/>
      <c r="B28" s="237"/>
      <c r="C28" s="494" t="s">
        <v>31</v>
      </c>
      <c r="D28" s="494"/>
      <c r="E28" s="239"/>
      <c r="F28" s="493" t="s">
        <v>32</v>
      </c>
      <c r="G28" s="493"/>
      <c r="H28" s="241"/>
      <c r="I28" s="327"/>
      <c r="J28" s="327"/>
      <c r="K28" s="112"/>
      <c r="L28" s="327"/>
      <c r="M28" s="309"/>
      <c r="N28" s="309"/>
      <c r="O28" s="306"/>
      <c r="P28" s="306"/>
      <c r="Q28" s="306"/>
      <c r="R28" s="236"/>
      <c r="S28" s="237"/>
      <c r="T28" s="237"/>
      <c r="U28" s="237"/>
      <c r="V28" s="239"/>
      <c r="W28" s="240"/>
      <c r="X28" s="317"/>
      <c r="Y28" s="241"/>
      <c r="Z28" s="327"/>
      <c r="AA28" s="327"/>
      <c r="AB28" s="238"/>
    </row>
    <row r="29" spans="1:28" s="77" customFormat="1" x14ac:dyDescent="0.35">
      <c r="A29" s="115"/>
      <c r="B29" s="327"/>
      <c r="C29" s="305" t="s">
        <v>33</v>
      </c>
      <c r="D29" s="267" t="s">
        <v>34</v>
      </c>
      <c r="E29" s="239"/>
      <c r="F29" s="304" t="s">
        <v>33</v>
      </c>
      <c r="G29" s="271" t="s">
        <v>34</v>
      </c>
      <c r="H29" s="241"/>
      <c r="I29" s="327"/>
      <c r="J29" s="327"/>
      <c r="K29" s="112"/>
      <c r="L29" s="327"/>
      <c r="M29" s="309"/>
      <c r="N29" s="309"/>
      <c r="O29" s="306"/>
      <c r="P29" s="306"/>
      <c r="Q29" s="306"/>
      <c r="R29" s="89" t="s">
        <v>28</v>
      </c>
      <c r="S29" s="52"/>
      <c r="T29" s="308">
        <v>26</v>
      </c>
      <c r="U29" s="308"/>
      <c r="V29" s="312"/>
      <c r="W29" s="314"/>
      <c r="X29" s="316"/>
      <c r="Y29" s="308"/>
      <c r="Z29" s="52"/>
      <c r="AA29" s="101">
        <f>V26</f>
        <v>286368</v>
      </c>
      <c r="AB29" s="79">
        <f>V26/12</f>
        <v>23864</v>
      </c>
    </row>
    <row r="30" spans="1:28" ht="15.75" hidden="1" customHeight="1" x14ac:dyDescent="0.35">
      <c r="A30" s="254" t="s">
        <v>35</v>
      </c>
      <c r="B30" s="211"/>
      <c r="C30" s="268">
        <v>26</v>
      </c>
      <c r="D30" s="268"/>
      <c r="E30" s="212">
        <f>G43*97%</f>
        <v>259222.8</v>
      </c>
      <c r="F30" s="304">
        <v>0.1</v>
      </c>
      <c r="G30" s="272">
        <v>0.05</v>
      </c>
      <c r="H30" s="223">
        <v>1</v>
      </c>
      <c r="I30" s="211"/>
      <c r="J30" s="213">
        <f>G43</f>
        <v>267240</v>
      </c>
      <c r="K30" s="255">
        <f t="shared" si="1"/>
        <v>21601.899999999998</v>
      </c>
      <c r="L30" s="327"/>
      <c r="M30" s="482"/>
      <c r="N30" s="482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</row>
    <row r="31" spans="1:28" ht="15.75" hidden="1" customHeight="1" x14ac:dyDescent="0.35">
      <c r="A31" s="256" t="s">
        <v>36</v>
      </c>
      <c r="B31" s="214"/>
      <c r="C31" s="268">
        <v>26</v>
      </c>
      <c r="D31" s="268"/>
      <c r="E31" s="216">
        <f>G43*95%</f>
        <v>253878</v>
      </c>
      <c r="F31" s="273">
        <v>0.03</v>
      </c>
      <c r="G31" s="274">
        <f>ROUNDUP((C30*0.97)*0.97,0)</f>
        <v>25</v>
      </c>
      <c r="H31" s="215">
        <v>2</v>
      </c>
      <c r="I31" s="214"/>
      <c r="J31" s="217">
        <f>G43</f>
        <v>267240</v>
      </c>
      <c r="K31" s="257">
        <f t="shared" si="1"/>
        <v>21156.5</v>
      </c>
      <c r="L31" s="327"/>
      <c r="M31" s="482"/>
      <c r="N31" s="482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</row>
    <row r="32" spans="1:28" ht="22.5" hidden="1" customHeight="1" x14ac:dyDescent="0.35">
      <c r="A32" s="266" t="s">
        <v>37</v>
      </c>
      <c r="B32" s="222"/>
      <c r="C32" s="269"/>
      <c r="D32" s="269"/>
      <c r="E32" s="218"/>
      <c r="F32" s="273">
        <v>0.05</v>
      </c>
      <c r="G32" s="274">
        <f>ROUNDUP((C31*0.95)*0.95,0)</f>
        <v>24</v>
      </c>
      <c r="H32" s="302"/>
      <c r="I32" s="209"/>
      <c r="J32" s="218"/>
      <c r="K32" s="258"/>
      <c r="L32" s="327"/>
      <c r="M32" s="298"/>
      <c r="N32" s="298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</row>
    <row r="33" spans="1:17" s="80" customFormat="1" ht="15.75" hidden="1" customHeight="1" x14ac:dyDescent="0.35">
      <c r="A33" s="254" t="s">
        <v>38</v>
      </c>
      <c r="B33" s="211"/>
      <c r="C33" s="268">
        <v>26</v>
      </c>
      <c r="D33" s="268"/>
      <c r="E33" s="219">
        <f>((((ROUNDUP(C33*50%,2))*97%)*E43)+((ROUNDUP(C33*25%,2))*G44)+(ROUNDDOWN(C33*25%,2))*386)*12</f>
        <v>231651</v>
      </c>
      <c r="F33" s="273"/>
      <c r="G33" s="274"/>
      <c r="H33" s="223">
        <v>1</v>
      </c>
      <c r="I33" s="211"/>
      <c r="J33" s="213">
        <f>E33</f>
        <v>231651</v>
      </c>
      <c r="K33" s="259">
        <f>J33/12</f>
        <v>19304.25</v>
      </c>
      <c r="L33" s="327"/>
      <c r="M33" s="298"/>
      <c r="N33" s="298"/>
      <c r="O33" s="306"/>
      <c r="P33" s="306"/>
      <c r="Q33" s="306"/>
    </row>
    <row r="34" spans="1:17" s="220" customFormat="1" ht="16" thickBot="1" x14ac:dyDescent="0.4">
      <c r="A34" s="260"/>
      <c r="B34" s="261"/>
      <c r="C34" s="270">
        <v>0.7</v>
      </c>
      <c r="D34" s="270">
        <v>0.3</v>
      </c>
      <c r="E34" s="262"/>
      <c r="F34" s="275">
        <v>0.95</v>
      </c>
      <c r="G34" s="276">
        <v>0.95</v>
      </c>
      <c r="H34" s="263"/>
      <c r="I34" s="261"/>
      <c r="J34" s="264"/>
      <c r="K34" s="265"/>
      <c r="L34" s="327"/>
      <c r="M34" s="298"/>
      <c r="N34" s="298"/>
      <c r="O34" s="306"/>
      <c r="P34" s="306"/>
      <c r="Q34" s="306"/>
    </row>
    <row r="35" spans="1:17" s="220" customFormat="1" ht="15.5" x14ac:dyDescent="0.35">
      <c r="A35" s="246"/>
      <c r="B35" s="203"/>
      <c r="C35" s="303"/>
      <c r="D35" s="303"/>
      <c r="E35" s="247"/>
      <c r="F35" s="299"/>
      <c r="G35" s="301"/>
      <c r="H35" s="303"/>
      <c r="I35" s="203"/>
      <c r="J35" s="248"/>
      <c r="K35" s="310"/>
      <c r="L35" s="327"/>
      <c r="M35" s="298"/>
      <c r="N35" s="298"/>
      <c r="O35" s="306"/>
      <c r="P35" s="306"/>
      <c r="Q35" s="306"/>
    </row>
    <row r="36" spans="1:17" x14ac:dyDescent="0.35">
      <c r="A36" s="306"/>
      <c r="B36" s="306"/>
      <c r="C36" s="306"/>
      <c r="D36" s="306"/>
      <c r="E36" s="55"/>
      <c r="F36" s="299"/>
      <c r="G36" s="301"/>
      <c r="H36" s="306"/>
      <c r="I36" s="306"/>
      <c r="J36" s="306"/>
      <c r="K36" s="306"/>
      <c r="L36" s="306"/>
      <c r="M36" s="306"/>
      <c r="N36" s="306"/>
      <c r="O36" s="306"/>
      <c r="P36" s="82">
        <f>((ROUNDDOWN(C25*30%,2))*93%)*G44</f>
        <v>6213.3300000000008</v>
      </c>
      <c r="Q36" s="306"/>
    </row>
    <row r="37" spans="1:17" x14ac:dyDescent="0.35">
      <c r="A37" s="306"/>
      <c r="B37" s="306"/>
      <c r="C37" s="306"/>
      <c r="D37" s="306"/>
      <c r="E37" s="221" t="s">
        <v>39</v>
      </c>
      <c r="F37" s="56"/>
      <c r="G37" s="56"/>
      <c r="H37" s="306"/>
      <c r="I37" s="306"/>
      <c r="J37" s="306"/>
      <c r="K37" s="306"/>
      <c r="L37" s="306"/>
      <c r="M37" s="306"/>
      <c r="N37" s="306"/>
      <c r="O37" s="306"/>
      <c r="P37" s="306">
        <f>((ROUNDDOWN(C25*70%,2)*93%)*E43)</f>
        <v>15070.650000000001</v>
      </c>
      <c r="Q37" s="306"/>
    </row>
    <row r="38" spans="1:17" x14ac:dyDescent="0.35">
      <c r="A38" s="306"/>
      <c r="B38" s="306"/>
      <c r="C38" s="306"/>
      <c r="D38" s="306"/>
      <c r="E38" s="66" t="s">
        <v>40</v>
      </c>
      <c r="F38" s="221"/>
      <c r="G38" s="221"/>
      <c r="H38" s="102" t="s">
        <v>41</v>
      </c>
      <c r="I38" s="306"/>
      <c r="J38" s="306"/>
      <c r="K38" s="306"/>
      <c r="L38" s="306"/>
      <c r="M38" s="306"/>
      <c r="N38" s="306"/>
      <c r="O38" s="306"/>
      <c r="P38" s="306"/>
      <c r="Q38" s="306"/>
    </row>
    <row r="39" spans="1:17" x14ac:dyDescent="0.35">
      <c r="A39" s="306">
        <v>10</v>
      </c>
      <c r="B39" s="306" t="s">
        <v>42</v>
      </c>
      <c r="C39" s="306" t="s">
        <v>43</v>
      </c>
      <c r="D39" s="306"/>
      <c r="E39" s="57">
        <v>795</v>
      </c>
      <c r="F39" s="221" t="s">
        <v>44</v>
      </c>
      <c r="G39" s="102" t="s">
        <v>34</v>
      </c>
      <c r="H39" s="56"/>
      <c r="I39" s="306"/>
      <c r="J39" s="306"/>
      <c r="K39" s="306"/>
      <c r="L39" s="306"/>
      <c r="M39" s="306"/>
      <c r="N39" s="306"/>
      <c r="O39" s="306"/>
      <c r="P39" s="306">
        <f>ROUNDDOWN(P36+P37,0)</f>
        <v>21283</v>
      </c>
      <c r="Q39" s="306"/>
    </row>
    <row r="40" spans="1:17" x14ac:dyDescent="0.35">
      <c r="A40" s="306">
        <v>16</v>
      </c>
      <c r="B40" s="306" t="s">
        <v>42</v>
      </c>
      <c r="C40" s="306" t="s">
        <v>45</v>
      </c>
      <c r="D40" s="306"/>
      <c r="E40" s="57">
        <v>950</v>
      </c>
      <c r="F40" s="57">
        <v>950</v>
      </c>
      <c r="G40" s="57">
        <v>795</v>
      </c>
      <c r="H40" s="56"/>
      <c r="I40" s="306"/>
      <c r="J40" s="306"/>
      <c r="K40" s="306"/>
      <c r="L40" s="306"/>
      <c r="M40" s="306"/>
      <c r="N40" s="306"/>
      <c r="O40" s="306"/>
      <c r="P40" s="306"/>
      <c r="Q40" s="306">
        <f>C25-(C25*F24)</f>
        <v>24.18</v>
      </c>
    </row>
    <row r="41" spans="1:17" x14ac:dyDescent="0.35">
      <c r="A41" s="481" t="s">
        <v>46</v>
      </c>
      <c r="B41" s="481"/>
      <c r="C41" s="306" t="s">
        <v>47</v>
      </c>
      <c r="D41" s="306"/>
      <c r="E41" s="57">
        <f>(E39*A39)+(E40*A40)</f>
        <v>23150</v>
      </c>
      <c r="F41" s="57">
        <v>1095</v>
      </c>
      <c r="G41" s="57">
        <v>895</v>
      </c>
      <c r="H41" s="56"/>
      <c r="I41" s="306"/>
      <c r="J41" s="306"/>
      <c r="K41" s="306"/>
      <c r="L41" s="306"/>
      <c r="M41" s="306"/>
      <c r="N41" s="306"/>
      <c r="O41" s="76"/>
      <c r="P41" s="306"/>
      <c r="Q41" s="306"/>
    </row>
    <row r="42" spans="1:17" x14ac:dyDescent="0.35">
      <c r="A42" s="306"/>
      <c r="B42" s="306"/>
      <c r="C42" s="306" t="s">
        <v>48</v>
      </c>
      <c r="D42" s="306"/>
      <c r="E42" s="57">
        <f>E41*12</f>
        <v>277800</v>
      </c>
      <c r="F42" s="57">
        <f>(F40*A39)+(F41*A40)</f>
        <v>27020</v>
      </c>
      <c r="G42" s="57">
        <f>(G40*A39)+(G41*A40)</f>
        <v>22270</v>
      </c>
      <c r="H42" s="56"/>
      <c r="I42" s="306"/>
      <c r="J42" s="306"/>
      <c r="K42" s="306"/>
      <c r="L42" s="306"/>
      <c r="M42" s="306"/>
      <c r="N42" s="306"/>
      <c r="O42" s="306"/>
      <c r="P42" s="306"/>
      <c r="Q42" s="306"/>
    </row>
    <row r="43" spans="1:17" x14ac:dyDescent="0.35">
      <c r="A43" s="306"/>
      <c r="B43" s="306"/>
      <c r="C43" s="306" t="s">
        <v>49</v>
      </c>
      <c r="D43" s="55"/>
      <c r="E43" s="57">
        <f>E41/26</f>
        <v>890.38461538461536</v>
      </c>
      <c r="F43" s="57">
        <f>F42*12</f>
        <v>324240</v>
      </c>
      <c r="G43" s="57">
        <f>G42*12</f>
        <v>267240</v>
      </c>
      <c r="H43" s="57">
        <v>386</v>
      </c>
      <c r="I43" s="306"/>
      <c r="J43" s="306"/>
      <c r="K43" s="306"/>
      <c r="L43" s="306"/>
      <c r="M43" s="306"/>
      <c r="N43" s="306"/>
      <c r="O43" s="306"/>
      <c r="P43" s="82">
        <f>P36+P37</f>
        <v>21283.980000000003</v>
      </c>
      <c r="Q43" s="306" t="s">
        <v>50</v>
      </c>
    </row>
    <row r="44" spans="1:17" x14ac:dyDescent="0.35">
      <c r="A44" s="306"/>
      <c r="B44" s="306"/>
      <c r="C44" s="306"/>
      <c r="D44" s="306"/>
      <c r="E44" s="55"/>
      <c r="F44" s="57">
        <f>F42/26</f>
        <v>1039.2307692307693</v>
      </c>
      <c r="G44" s="57">
        <f>G42/26</f>
        <v>856.53846153846155</v>
      </c>
      <c r="H44" s="306"/>
      <c r="I44" s="306"/>
      <c r="J44" s="306"/>
      <c r="K44" s="306"/>
      <c r="L44" s="306"/>
      <c r="M44" s="306"/>
      <c r="N44" s="306"/>
      <c r="O44" s="306"/>
      <c r="P44" s="82">
        <f>P43*12</f>
        <v>255407.76000000004</v>
      </c>
      <c r="Q44" s="306" t="s">
        <v>51</v>
      </c>
    </row>
    <row r="45" spans="1:17" x14ac:dyDescent="0.35">
      <c r="A45" s="306"/>
      <c r="B45" s="306"/>
      <c r="C45" s="306"/>
      <c r="D45" s="306"/>
      <c r="E45" s="55"/>
      <c r="F45" s="56"/>
      <c r="G45" s="56"/>
      <c r="H45" s="306"/>
      <c r="I45" s="306"/>
      <c r="J45" s="306"/>
      <c r="K45" s="306"/>
      <c r="L45" s="306"/>
      <c r="M45" s="306"/>
      <c r="N45" s="306"/>
      <c r="O45" s="306"/>
      <c r="P45" s="306"/>
      <c r="Q45" s="306"/>
    </row>
    <row r="46" spans="1:17" x14ac:dyDescent="0.35">
      <c r="A46" s="306"/>
      <c r="B46" s="306"/>
      <c r="C46" s="306"/>
      <c r="D46" s="306"/>
      <c r="E46" s="55"/>
      <c r="F46" s="56"/>
      <c r="G46" s="56"/>
      <c r="H46" s="306"/>
      <c r="I46" s="306"/>
      <c r="J46" s="306"/>
      <c r="K46" s="306"/>
      <c r="L46" s="306"/>
      <c r="M46" s="306"/>
      <c r="N46" s="306"/>
      <c r="O46" s="306"/>
      <c r="P46" s="306"/>
      <c r="Q46" s="306"/>
    </row>
    <row r="47" spans="1:17" x14ac:dyDescent="0.35">
      <c r="A47" s="306"/>
      <c r="B47" s="306"/>
      <c r="C47" s="306"/>
      <c r="D47" s="306"/>
      <c r="E47" s="55"/>
      <c r="F47" s="56"/>
      <c r="G47" s="56"/>
      <c r="H47" s="306"/>
      <c r="I47" s="306"/>
      <c r="J47" s="306"/>
      <c r="K47" s="306"/>
      <c r="L47" s="306"/>
      <c r="M47" s="306"/>
      <c r="N47" s="306" t="s">
        <v>52</v>
      </c>
      <c r="O47" s="82">
        <f>((ROUNDDOWN(C33*50%,2))*97%)*E43</f>
        <v>11227.75</v>
      </c>
      <c r="P47" s="306"/>
      <c r="Q47" s="306"/>
    </row>
    <row r="48" spans="1:17" x14ac:dyDescent="0.35">
      <c r="A48" s="306"/>
      <c r="B48" s="306"/>
      <c r="C48" s="306"/>
      <c r="D48" s="306"/>
      <c r="E48" s="55"/>
      <c r="F48" s="56"/>
      <c r="G48" s="56"/>
      <c r="H48" s="306"/>
      <c r="I48" s="306"/>
      <c r="J48" s="306"/>
      <c r="K48" s="306"/>
      <c r="L48" s="306"/>
      <c r="M48" s="306"/>
      <c r="N48" s="306" t="s">
        <v>34</v>
      </c>
      <c r="O48" s="82">
        <f>(((ROUNDUP(C33*25%,2))*97%)*G44)</f>
        <v>5400.4749999999995</v>
      </c>
      <c r="P48" s="306"/>
      <c r="Q48" s="306"/>
    </row>
    <row r="49" spans="5:15" x14ac:dyDescent="0.35">
      <c r="E49" s="55"/>
      <c r="F49" s="56"/>
      <c r="G49" s="56"/>
      <c r="H49" s="306"/>
      <c r="I49" s="306"/>
      <c r="J49" s="306"/>
      <c r="K49" s="306"/>
      <c r="L49" s="306"/>
      <c r="M49" s="306"/>
      <c r="N49" s="306" t="s">
        <v>53</v>
      </c>
      <c r="O49" s="82">
        <f>((ROUNDDOWN(C33*25%,2))*97%)*386</f>
        <v>2433.73</v>
      </c>
    </row>
    <row r="50" spans="5:15" x14ac:dyDescent="0.35">
      <c r="E50" s="55"/>
      <c r="F50" s="56"/>
      <c r="G50" s="56"/>
      <c r="H50" s="306"/>
      <c r="I50" s="306"/>
      <c r="J50" s="306"/>
      <c r="K50" s="306"/>
      <c r="L50" s="306"/>
      <c r="M50" s="306"/>
      <c r="N50" s="306"/>
      <c r="O50" s="82">
        <f>SUM(O47:O49)</f>
        <v>19061.954999999998</v>
      </c>
    </row>
    <row r="51" spans="5:15" x14ac:dyDescent="0.35">
      <c r="E51" s="55"/>
      <c r="F51" s="56"/>
      <c r="G51" s="56"/>
      <c r="H51" s="306"/>
      <c r="I51" s="306"/>
      <c r="J51" s="306"/>
      <c r="K51" s="306"/>
      <c r="L51" s="306"/>
      <c r="M51" s="306"/>
      <c r="N51" s="306"/>
      <c r="O51" s="306"/>
    </row>
    <row r="52" spans="5:15" x14ac:dyDescent="0.35">
      <c r="E52" s="55"/>
      <c r="F52" s="56"/>
      <c r="G52" s="56"/>
      <c r="H52" s="306"/>
      <c r="I52" s="306"/>
      <c r="J52" s="306"/>
      <c r="K52" s="306"/>
      <c r="L52" s="306"/>
      <c r="M52" s="306"/>
      <c r="N52" s="306"/>
      <c r="O52" s="306"/>
    </row>
    <row r="53" spans="5:15" x14ac:dyDescent="0.35">
      <c r="E53" s="55"/>
      <c r="F53" s="56"/>
      <c r="G53" s="56"/>
      <c r="H53" s="306"/>
      <c r="I53" s="306"/>
      <c r="J53" s="306"/>
      <c r="K53" s="306"/>
      <c r="L53" s="306"/>
      <c r="M53" s="306"/>
      <c r="N53" s="306"/>
      <c r="O53" s="306"/>
    </row>
    <row r="54" spans="5:15" x14ac:dyDescent="0.35">
      <c r="E54" s="306"/>
      <c r="F54" s="56"/>
      <c r="G54" s="56"/>
      <c r="H54" s="306"/>
      <c r="I54" s="306"/>
      <c r="J54" s="306"/>
      <c r="K54" s="306"/>
      <c r="L54" s="306"/>
      <c r="M54" s="306"/>
      <c r="N54" s="306"/>
      <c r="O54" s="306"/>
    </row>
    <row r="55" spans="5:15" x14ac:dyDescent="0.35">
      <c r="E55" s="306"/>
      <c r="F55" s="56"/>
      <c r="G55" s="56"/>
      <c r="H55" s="306"/>
      <c r="I55" s="306"/>
      <c r="J55" s="306"/>
      <c r="K55" s="306"/>
      <c r="L55" s="306"/>
      <c r="M55" s="306"/>
      <c r="N55" s="306"/>
      <c r="O55" s="306"/>
    </row>
    <row r="56" spans="5:15" x14ac:dyDescent="0.35">
      <c r="E56" s="306"/>
      <c r="F56" s="56"/>
      <c r="G56" s="56"/>
      <c r="H56" s="306"/>
      <c r="I56" s="306"/>
      <c r="J56" s="306"/>
      <c r="K56" s="306"/>
      <c r="L56" s="306"/>
      <c r="M56" s="306"/>
      <c r="N56" s="306"/>
      <c r="O56" s="306"/>
    </row>
    <row r="57" spans="5:15" x14ac:dyDescent="0.35">
      <c r="E57" s="306"/>
      <c r="F57" s="56"/>
      <c r="G57" s="56"/>
      <c r="H57" s="306"/>
      <c r="I57" s="306"/>
      <c r="J57" s="306"/>
      <c r="K57" s="306"/>
      <c r="L57" s="306"/>
      <c r="M57" s="306"/>
      <c r="N57" s="306"/>
      <c r="O57" s="306"/>
    </row>
    <row r="58" spans="5:15" x14ac:dyDescent="0.35">
      <c r="E58" s="306"/>
      <c r="F58" s="56"/>
      <c r="G58" s="56"/>
      <c r="H58" s="306"/>
      <c r="I58" s="306"/>
      <c r="J58" s="306"/>
      <c r="K58" s="306"/>
      <c r="L58" s="306"/>
      <c r="M58" s="306"/>
      <c r="N58" s="306"/>
      <c r="O58" s="306"/>
    </row>
    <row r="59" spans="5:15" x14ac:dyDescent="0.35">
      <c r="E59" s="306"/>
      <c r="F59" s="56"/>
      <c r="G59" s="56"/>
      <c r="H59" s="56"/>
      <c r="I59" s="56"/>
      <c r="J59" s="306"/>
      <c r="K59" s="306"/>
      <c r="L59" s="306"/>
      <c r="M59" s="306"/>
      <c r="N59" s="306"/>
      <c r="O59" s="306"/>
    </row>
    <row r="60" spans="5:15" x14ac:dyDescent="0.35">
      <c r="E60" s="306"/>
      <c r="F60" s="306"/>
      <c r="G60" s="306"/>
      <c r="H60" s="56"/>
      <c r="I60" s="56"/>
      <c r="J60" s="306"/>
      <c r="K60" s="306"/>
      <c r="L60" s="306"/>
      <c r="M60" s="306"/>
      <c r="N60" s="306"/>
      <c r="O60" s="306"/>
    </row>
    <row r="61" spans="5:15" x14ac:dyDescent="0.35">
      <c r="E61" s="306"/>
      <c r="F61" s="306"/>
      <c r="G61" s="306"/>
      <c r="H61" s="56"/>
      <c r="I61" s="56"/>
      <c r="J61" s="306"/>
      <c r="K61" s="306"/>
      <c r="L61" s="306"/>
      <c r="M61" s="306"/>
      <c r="N61" s="306"/>
      <c r="O61" s="306"/>
    </row>
    <row r="62" spans="5:15" x14ac:dyDescent="0.35">
      <c r="E62" s="306"/>
      <c r="F62" s="306"/>
      <c r="G62" s="306"/>
      <c r="H62" s="56"/>
      <c r="I62" s="56"/>
      <c r="J62" s="306"/>
      <c r="K62" s="306"/>
      <c r="L62" s="306"/>
      <c r="M62" s="306"/>
      <c r="N62" s="306"/>
      <c r="O62" s="306"/>
    </row>
  </sheetData>
  <mergeCells count="36">
    <mergeCell ref="M11:N11"/>
    <mergeCell ref="M19:N19"/>
    <mergeCell ref="M21:N21"/>
    <mergeCell ref="M23:N23"/>
    <mergeCell ref="M24:N24"/>
    <mergeCell ref="M13:N13"/>
    <mergeCell ref="M15:N15"/>
    <mergeCell ref="A20:E20"/>
    <mergeCell ref="Y24:Y25"/>
    <mergeCell ref="M26:N26"/>
    <mergeCell ref="E24:E25"/>
    <mergeCell ref="V24:V25"/>
    <mergeCell ref="W24:W25"/>
    <mergeCell ref="X24:X25"/>
    <mergeCell ref="B4:O4"/>
    <mergeCell ref="B5:H5"/>
    <mergeCell ref="J8:K8"/>
    <mergeCell ref="M8:N8"/>
    <mergeCell ref="M9:N9"/>
    <mergeCell ref="B6:K6"/>
    <mergeCell ref="A10:E10"/>
    <mergeCell ref="A12:E12"/>
    <mergeCell ref="A14:E14"/>
    <mergeCell ref="A41:B41"/>
    <mergeCell ref="R24:U24"/>
    <mergeCell ref="M30:N30"/>
    <mergeCell ref="M31:N31"/>
    <mergeCell ref="F24:F25"/>
    <mergeCell ref="G24:G25"/>
    <mergeCell ref="H24:H25"/>
    <mergeCell ref="A26:D26"/>
    <mergeCell ref="A24:D24"/>
    <mergeCell ref="F28:G28"/>
    <mergeCell ref="C28:D28"/>
    <mergeCell ref="A16:E16"/>
    <mergeCell ref="A18:E18"/>
  </mergeCells>
  <pageMargins left="0.7" right="0.7" top="0.75" bottom="0.75" header="0.3" footer="0.3"/>
  <pageSetup paperSize="5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1:P61"/>
  <sheetViews>
    <sheetView zoomScale="80" zoomScaleNormal="80" workbookViewId="0">
      <selection sqref="A1:O1"/>
    </sheetView>
  </sheetViews>
  <sheetFormatPr defaultColWidth="9.1796875" defaultRowHeight="14.5" x14ac:dyDescent="0.35"/>
  <cols>
    <col min="1" max="1" width="38.1796875" style="46" customWidth="1"/>
    <col min="2" max="2" width="22.54296875" style="104" customWidth="1"/>
    <col min="3" max="3" width="9.7265625" style="46" customWidth="1"/>
    <col min="4" max="15" width="15.7265625" style="46" customWidth="1"/>
    <col min="16" max="16384" width="9.1796875" style="46"/>
  </cols>
  <sheetData>
    <row r="1" spans="1:15" ht="18.5" x14ac:dyDescent="0.45">
      <c r="A1" s="525" t="s">
        <v>54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8"/>
    </row>
    <row r="2" spans="1:15" ht="15.5" x14ac:dyDescent="0.35">
      <c r="A2" s="527" t="s">
        <v>108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29"/>
    </row>
    <row r="3" spans="1:15" ht="15.75" customHeight="1" thickBot="1" x14ac:dyDescent="0.4">
      <c r="A3" s="16"/>
      <c r="B3" s="36"/>
      <c r="C3" s="36"/>
      <c r="D3" s="2">
        <v>2017</v>
      </c>
      <c r="E3" s="63">
        <v>2018</v>
      </c>
      <c r="F3" s="2">
        <v>2019</v>
      </c>
      <c r="G3" s="2">
        <v>2020</v>
      </c>
      <c r="H3" s="2">
        <v>2021</v>
      </c>
      <c r="I3" s="2">
        <v>2022</v>
      </c>
      <c r="J3" s="2">
        <v>2023</v>
      </c>
      <c r="K3" s="2">
        <v>2024</v>
      </c>
      <c r="L3" s="2">
        <v>2025</v>
      </c>
      <c r="M3" s="2">
        <v>2026</v>
      </c>
      <c r="N3" s="2">
        <v>2027</v>
      </c>
      <c r="O3" s="17">
        <v>2028</v>
      </c>
    </row>
    <row r="4" spans="1:15" ht="15.75" customHeight="1" x14ac:dyDescent="0.35">
      <c r="A4" s="18" t="s">
        <v>57</v>
      </c>
      <c r="B4" s="4"/>
      <c r="C4" s="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62" customFormat="1" ht="15.75" customHeight="1" x14ac:dyDescent="0.35">
      <c r="A5" s="58" t="s">
        <v>58</v>
      </c>
      <c r="B5" s="59"/>
      <c r="C5" s="59"/>
      <c r="D5" s="60">
        <f>Overview!E30</f>
        <v>259222.8</v>
      </c>
      <c r="E5" s="60">
        <f>+D5</f>
        <v>259222.8</v>
      </c>
      <c r="F5" s="60">
        <f t="shared" ref="F5:O6" si="0">E5*101%</f>
        <v>261815.02799999999</v>
      </c>
      <c r="G5" s="60">
        <f t="shared" si="0"/>
        <v>264433.17827999999</v>
      </c>
      <c r="H5" s="60">
        <f t="shared" si="0"/>
        <v>267077.51006280002</v>
      </c>
      <c r="I5" s="60">
        <f t="shared" si="0"/>
        <v>269748.28516342805</v>
      </c>
      <c r="J5" s="60">
        <f t="shared" si="0"/>
        <v>272445.76801506232</v>
      </c>
      <c r="K5" s="60">
        <f t="shared" si="0"/>
        <v>275170.22569521295</v>
      </c>
      <c r="L5" s="60">
        <f t="shared" si="0"/>
        <v>277921.92795216508</v>
      </c>
      <c r="M5" s="60">
        <f t="shared" si="0"/>
        <v>280701.14723168674</v>
      </c>
      <c r="N5" s="60">
        <f t="shared" ref="N5" si="1">M5*103%</f>
        <v>289122.18164863734</v>
      </c>
      <c r="O5" s="61">
        <f>N5*101%</f>
        <v>292013.40346512373</v>
      </c>
    </row>
    <row r="6" spans="1:15" s="62" customFormat="1" ht="15.75" customHeight="1" x14ac:dyDescent="0.35">
      <c r="A6" s="58" t="s">
        <v>59</v>
      </c>
      <c r="B6" s="59"/>
      <c r="C6" s="59"/>
      <c r="D6" s="60" t="e">
        <f>'Data Input'!#REF!</f>
        <v>#REF!</v>
      </c>
      <c r="E6" s="60" t="e">
        <f>D6*101%</f>
        <v>#REF!</v>
      </c>
      <c r="F6" s="60" t="e">
        <f t="shared" si="0"/>
        <v>#REF!</v>
      </c>
      <c r="G6" s="60" t="e">
        <f t="shared" si="0"/>
        <v>#REF!</v>
      </c>
      <c r="H6" s="60" t="e">
        <f t="shared" si="0"/>
        <v>#REF!</v>
      </c>
      <c r="I6" s="60" t="e">
        <f t="shared" si="0"/>
        <v>#REF!</v>
      </c>
      <c r="J6" s="60" t="e">
        <f t="shared" si="0"/>
        <v>#REF!</v>
      </c>
      <c r="K6" s="60" t="e">
        <f t="shared" si="0"/>
        <v>#REF!</v>
      </c>
      <c r="L6" s="60" t="e">
        <f t="shared" si="0"/>
        <v>#REF!</v>
      </c>
      <c r="M6" s="60" t="e">
        <f t="shared" si="0"/>
        <v>#REF!</v>
      </c>
      <c r="N6" s="60" t="e">
        <f t="shared" si="0"/>
        <v>#REF!</v>
      </c>
      <c r="O6" s="60" t="e">
        <f t="shared" si="0"/>
        <v>#REF!</v>
      </c>
    </row>
    <row r="7" spans="1:15" s="62" customFormat="1" ht="15.75" customHeight="1" x14ac:dyDescent="0.35">
      <c r="A7" s="58" t="s">
        <v>60</v>
      </c>
      <c r="B7" s="59"/>
      <c r="C7" s="59"/>
      <c r="D7" s="60">
        <f>((25*23)*12)</f>
        <v>6900</v>
      </c>
      <c r="E7" s="60">
        <f t="shared" ref="E7:O7" si="2">((25*23)*12)</f>
        <v>6900</v>
      </c>
      <c r="F7" s="60">
        <f t="shared" si="2"/>
        <v>6900</v>
      </c>
      <c r="G7" s="60">
        <f t="shared" si="2"/>
        <v>6900</v>
      </c>
      <c r="H7" s="60">
        <f t="shared" si="2"/>
        <v>6900</v>
      </c>
      <c r="I7" s="60">
        <f t="shared" si="2"/>
        <v>6900</v>
      </c>
      <c r="J7" s="60">
        <f t="shared" si="2"/>
        <v>6900</v>
      </c>
      <c r="K7" s="60">
        <f t="shared" si="2"/>
        <v>6900</v>
      </c>
      <c r="L7" s="60">
        <f t="shared" si="2"/>
        <v>6900</v>
      </c>
      <c r="M7" s="60">
        <f t="shared" si="2"/>
        <v>6900</v>
      </c>
      <c r="N7" s="60">
        <f t="shared" si="2"/>
        <v>6900</v>
      </c>
      <c r="O7" s="60">
        <f t="shared" si="2"/>
        <v>6900</v>
      </c>
    </row>
    <row r="8" spans="1:15" s="77" customFormat="1" ht="15.75" customHeight="1" x14ac:dyDescent="0.35">
      <c r="A8" s="19" t="s">
        <v>61</v>
      </c>
      <c r="B8" s="5"/>
      <c r="C8" s="5"/>
      <c r="D8" s="81" t="e">
        <f>'Data Input'!#REF!</f>
        <v>#REF!</v>
      </c>
      <c r="E8" s="81" t="e">
        <f>D8*101%</f>
        <v>#REF!</v>
      </c>
      <c r="F8" s="81" t="e">
        <f t="shared" ref="F8:O8" si="3">E8*101%</f>
        <v>#REF!</v>
      </c>
      <c r="G8" s="81" t="e">
        <f t="shared" si="3"/>
        <v>#REF!</v>
      </c>
      <c r="H8" s="81" t="e">
        <f t="shared" si="3"/>
        <v>#REF!</v>
      </c>
      <c r="I8" s="81" t="e">
        <f t="shared" si="3"/>
        <v>#REF!</v>
      </c>
      <c r="J8" s="81" t="e">
        <f t="shared" si="3"/>
        <v>#REF!</v>
      </c>
      <c r="K8" s="81" t="e">
        <f t="shared" si="3"/>
        <v>#REF!</v>
      </c>
      <c r="L8" s="81" t="e">
        <f t="shared" si="3"/>
        <v>#REF!</v>
      </c>
      <c r="M8" s="81" t="e">
        <f t="shared" si="3"/>
        <v>#REF!</v>
      </c>
      <c r="N8" s="81" t="e">
        <f t="shared" si="3"/>
        <v>#REF!</v>
      </c>
      <c r="O8" s="81" t="e">
        <f t="shared" si="3"/>
        <v>#REF!</v>
      </c>
    </row>
    <row r="9" spans="1:15" ht="15.75" customHeight="1" x14ac:dyDescent="0.35">
      <c r="A9" s="32" t="s">
        <v>62</v>
      </c>
      <c r="B9" s="37"/>
      <c r="C9" s="37"/>
      <c r="D9" s="64" t="e">
        <f t="shared" ref="D9:O9" si="4">SUM(D5:D8)</f>
        <v>#REF!</v>
      </c>
      <c r="E9" s="64" t="e">
        <f t="shared" si="4"/>
        <v>#REF!</v>
      </c>
      <c r="F9" s="64" t="e">
        <f t="shared" si="4"/>
        <v>#REF!</v>
      </c>
      <c r="G9" s="64" t="e">
        <f t="shared" si="4"/>
        <v>#REF!</v>
      </c>
      <c r="H9" s="64" t="e">
        <f t="shared" si="4"/>
        <v>#REF!</v>
      </c>
      <c r="I9" s="64" t="e">
        <f t="shared" si="4"/>
        <v>#REF!</v>
      </c>
      <c r="J9" s="64" t="e">
        <f t="shared" si="4"/>
        <v>#REF!</v>
      </c>
      <c r="K9" s="64" t="e">
        <f t="shared" si="4"/>
        <v>#REF!</v>
      </c>
      <c r="L9" s="64" t="e">
        <f t="shared" si="4"/>
        <v>#REF!</v>
      </c>
      <c r="M9" s="64" t="e">
        <f t="shared" si="4"/>
        <v>#REF!</v>
      </c>
      <c r="N9" s="64" t="e">
        <f t="shared" si="4"/>
        <v>#REF!</v>
      </c>
      <c r="O9" s="65" t="e">
        <f t="shared" si="4"/>
        <v>#REF!</v>
      </c>
    </row>
    <row r="10" spans="1:15" ht="15.75" customHeight="1" x14ac:dyDescent="0.35">
      <c r="A10" s="21"/>
      <c r="B10" s="7"/>
      <c r="C10" s="7"/>
      <c r="D10" s="29"/>
      <c r="E10" s="29"/>
      <c r="F10" s="29"/>
      <c r="G10" s="29"/>
      <c r="H10" s="29"/>
      <c r="I10" s="29"/>
      <c r="J10" s="29"/>
      <c r="K10" s="29"/>
      <c r="L10" s="31"/>
      <c r="M10" s="29"/>
      <c r="N10" s="29"/>
      <c r="O10" s="30"/>
    </row>
    <row r="11" spans="1:15" ht="15.5" x14ac:dyDescent="0.35">
      <c r="A11" s="20" t="s">
        <v>63</v>
      </c>
      <c r="B11" s="6"/>
      <c r="C11" s="6"/>
      <c r="D11" s="29"/>
      <c r="E11" s="29"/>
      <c r="F11" s="29"/>
      <c r="G11" s="29"/>
      <c r="H11" s="29"/>
      <c r="I11" s="29"/>
      <c r="J11" s="29"/>
      <c r="K11" s="29"/>
      <c r="L11" s="31"/>
      <c r="M11" s="29"/>
      <c r="N11" s="29"/>
      <c r="O11" s="30"/>
    </row>
    <row r="12" spans="1:15" ht="15.5" x14ac:dyDescent="0.35">
      <c r="A12" s="22" t="s">
        <v>64</v>
      </c>
      <c r="B12" s="8"/>
      <c r="C12" s="8"/>
      <c r="D12" s="67" t="e">
        <f>'Data Input'!#REF!</f>
        <v>#REF!</v>
      </c>
      <c r="E12" s="67" t="e">
        <f t="shared" ref="E12:O12" si="5">D12*0.03+D12</f>
        <v>#REF!</v>
      </c>
      <c r="F12" s="67" t="e">
        <f t="shared" si="5"/>
        <v>#REF!</v>
      </c>
      <c r="G12" s="67" t="e">
        <f t="shared" si="5"/>
        <v>#REF!</v>
      </c>
      <c r="H12" s="67" t="e">
        <f t="shared" si="5"/>
        <v>#REF!</v>
      </c>
      <c r="I12" s="67" t="e">
        <f t="shared" si="5"/>
        <v>#REF!</v>
      </c>
      <c r="J12" s="67" t="e">
        <f t="shared" si="5"/>
        <v>#REF!</v>
      </c>
      <c r="K12" s="67" t="e">
        <f t="shared" si="5"/>
        <v>#REF!</v>
      </c>
      <c r="L12" s="67" t="e">
        <f t="shared" si="5"/>
        <v>#REF!</v>
      </c>
      <c r="M12" s="67" t="e">
        <f t="shared" si="5"/>
        <v>#REF!</v>
      </c>
      <c r="N12" s="67" t="e">
        <f t="shared" si="5"/>
        <v>#REF!</v>
      </c>
      <c r="O12" s="68" t="e">
        <f t="shared" si="5"/>
        <v>#REF!</v>
      </c>
    </row>
    <row r="13" spans="1:15" ht="15.5" x14ac:dyDescent="0.35">
      <c r="A13" s="23" t="s">
        <v>65</v>
      </c>
      <c r="B13" s="9"/>
      <c r="C13" s="9"/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8">
        <v>0</v>
      </c>
    </row>
    <row r="14" spans="1:15" x14ac:dyDescent="0.35">
      <c r="A14" s="24" t="s">
        <v>66</v>
      </c>
      <c r="B14" s="10"/>
      <c r="C14" s="10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</row>
    <row r="15" spans="1:15" ht="15.5" x14ac:dyDescent="0.35">
      <c r="A15" s="25" t="s">
        <v>67</v>
      </c>
      <c r="B15" s="11"/>
      <c r="C15" s="11"/>
      <c r="D15" s="67" t="e">
        <f>'Data Input'!#REF!</f>
        <v>#REF!</v>
      </c>
      <c r="E15" s="67" t="e">
        <f t="shared" ref="E15:O21" si="6">D15*103%</f>
        <v>#REF!</v>
      </c>
      <c r="F15" s="67" t="e">
        <f t="shared" si="6"/>
        <v>#REF!</v>
      </c>
      <c r="G15" s="67" t="e">
        <f t="shared" si="6"/>
        <v>#REF!</v>
      </c>
      <c r="H15" s="67" t="e">
        <f t="shared" si="6"/>
        <v>#REF!</v>
      </c>
      <c r="I15" s="67" t="e">
        <f t="shared" si="6"/>
        <v>#REF!</v>
      </c>
      <c r="J15" s="67" t="e">
        <f t="shared" si="6"/>
        <v>#REF!</v>
      </c>
      <c r="K15" s="67" t="e">
        <f t="shared" si="6"/>
        <v>#REF!</v>
      </c>
      <c r="L15" s="67" t="e">
        <f t="shared" si="6"/>
        <v>#REF!</v>
      </c>
      <c r="M15" s="67" t="e">
        <f t="shared" si="6"/>
        <v>#REF!</v>
      </c>
      <c r="N15" s="67" t="e">
        <f t="shared" si="6"/>
        <v>#REF!</v>
      </c>
      <c r="O15" s="68" t="e">
        <f t="shared" si="6"/>
        <v>#REF!</v>
      </c>
    </row>
    <row r="16" spans="1:15" ht="15.5" x14ac:dyDescent="0.35">
      <c r="A16" s="25" t="s">
        <v>68</v>
      </c>
      <c r="B16" s="11"/>
      <c r="C16" s="11"/>
      <c r="D16" s="67" t="e">
        <f>'Data Input'!#REF!</f>
        <v>#REF!</v>
      </c>
      <c r="E16" s="67" t="e">
        <f t="shared" si="6"/>
        <v>#REF!</v>
      </c>
      <c r="F16" s="67" t="e">
        <f t="shared" si="6"/>
        <v>#REF!</v>
      </c>
      <c r="G16" s="67" t="e">
        <f t="shared" si="6"/>
        <v>#REF!</v>
      </c>
      <c r="H16" s="67" t="e">
        <f t="shared" si="6"/>
        <v>#REF!</v>
      </c>
      <c r="I16" s="67" t="e">
        <f t="shared" si="6"/>
        <v>#REF!</v>
      </c>
      <c r="J16" s="67" t="e">
        <f t="shared" si="6"/>
        <v>#REF!</v>
      </c>
      <c r="K16" s="67" t="e">
        <f t="shared" si="6"/>
        <v>#REF!</v>
      </c>
      <c r="L16" s="67" t="e">
        <f t="shared" si="6"/>
        <v>#REF!</v>
      </c>
      <c r="M16" s="67" t="e">
        <f t="shared" si="6"/>
        <v>#REF!</v>
      </c>
      <c r="N16" s="67" t="e">
        <f t="shared" si="6"/>
        <v>#REF!</v>
      </c>
      <c r="O16" s="68" t="e">
        <f t="shared" si="6"/>
        <v>#REF!</v>
      </c>
    </row>
    <row r="17" spans="1:16" ht="15.5" x14ac:dyDescent="0.35">
      <c r="A17" s="24" t="s">
        <v>69</v>
      </c>
      <c r="B17" s="10"/>
      <c r="C17" s="10"/>
      <c r="D17" s="67"/>
      <c r="E17" s="67">
        <f t="shared" si="6"/>
        <v>0</v>
      </c>
      <c r="F17" s="67">
        <f t="shared" si="6"/>
        <v>0</v>
      </c>
      <c r="G17" s="67">
        <f t="shared" si="6"/>
        <v>0</v>
      </c>
      <c r="H17" s="67">
        <f t="shared" si="6"/>
        <v>0</v>
      </c>
      <c r="I17" s="67">
        <f t="shared" si="6"/>
        <v>0</v>
      </c>
      <c r="J17" s="67">
        <f t="shared" si="6"/>
        <v>0</v>
      </c>
      <c r="K17" s="67">
        <f t="shared" si="6"/>
        <v>0</v>
      </c>
      <c r="L17" s="67">
        <f t="shared" si="6"/>
        <v>0</v>
      </c>
      <c r="M17" s="67">
        <f t="shared" si="6"/>
        <v>0</v>
      </c>
      <c r="N17" s="67">
        <f t="shared" si="6"/>
        <v>0</v>
      </c>
      <c r="O17" s="68">
        <f t="shared" si="6"/>
        <v>0</v>
      </c>
      <c r="P17" s="306"/>
    </row>
    <row r="18" spans="1:16" ht="15.5" x14ac:dyDescent="0.35">
      <c r="A18" s="25" t="s">
        <v>70</v>
      </c>
      <c r="B18" s="11"/>
      <c r="C18" s="11"/>
      <c r="D18" s="67" t="e">
        <f>'Data Input'!#REF!</f>
        <v>#REF!</v>
      </c>
      <c r="E18" s="67" t="e">
        <f t="shared" si="6"/>
        <v>#REF!</v>
      </c>
      <c r="F18" s="67" t="e">
        <f t="shared" si="6"/>
        <v>#REF!</v>
      </c>
      <c r="G18" s="67" t="e">
        <f t="shared" si="6"/>
        <v>#REF!</v>
      </c>
      <c r="H18" s="67" t="e">
        <f t="shared" si="6"/>
        <v>#REF!</v>
      </c>
      <c r="I18" s="67" t="e">
        <f t="shared" si="6"/>
        <v>#REF!</v>
      </c>
      <c r="J18" s="67" t="e">
        <f t="shared" si="6"/>
        <v>#REF!</v>
      </c>
      <c r="K18" s="67" t="e">
        <f t="shared" si="6"/>
        <v>#REF!</v>
      </c>
      <c r="L18" s="67" t="e">
        <f t="shared" si="6"/>
        <v>#REF!</v>
      </c>
      <c r="M18" s="67" t="e">
        <f t="shared" si="6"/>
        <v>#REF!</v>
      </c>
      <c r="N18" s="67" t="e">
        <f t="shared" si="6"/>
        <v>#REF!</v>
      </c>
      <c r="O18" s="68" t="e">
        <f t="shared" si="6"/>
        <v>#REF!</v>
      </c>
      <c r="P18" s="306"/>
    </row>
    <row r="19" spans="1:16" ht="15.5" x14ac:dyDescent="0.35">
      <c r="A19" s="25" t="s">
        <v>71</v>
      </c>
      <c r="B19" s="11"/>
      <c r="C19" s="11"/>
      <c r="D19" s="67" t="e">
        <f>'Data Input'!#REF!</f>
        <v>#REF!</v>
      </c>
      <c r="E19" s="67" t="e">
        <f t="shared" si="6"/>
        <v>#REF!</v>
      </c>
      <c r="F19" s="67" t="e">
        <f t="shared" si="6"/>
        <v>#REF!</v>
      </c>
      <c r="G19" s="67" t="e">
        <f t="shared" si="6"/>
        <v>#REF!</v>
      </c>
      <c r="H19" s="67" t="e">
        <f t="shared" si="6"/>
        <v>#REF!</v>
      </c>
      <c r="I19" s="67" t="e">
        <f t="shared" si="6"/>
        <v>#REF!</v>
      </c>
      <c r="J19" s="67" t="e">
        <f t="shared" si="6"/>
        <v>#REF!</v>
      </c>
      <c r="K19" s="67" t="e">
        <f t="shared" si="6"/>
        <v>#REF!</v>
      </c>
      <c r="L19" s="67" t="e">
        <f t="shared" si="6"/>
        <v>#REF!</v>
      </c>
      <c r="M19" s="67" t="e">
        <f t="shared" si="6"/>
        <v>#REF!</v>
      </c>
      <c r="N19" s="67" t="e">
        <f t="shared" si="6"/>
        <v>#REF!</v>
      </c>
      <c r="O19" s="68" t="e">
        <f t="shared" si="6"/>
        <v>#REF!</v>
      </c>
      <c r="P19" s="306"/>
    </row>
    <row r="20" spans="1:16" ht="15.5" x14ac:dyDescent="0.35">
      <c r="A20" s="22" t="s">
        <v>72</v>
      </c>
      <c r="B20" s="8"/>
      <c r="C20" s="8"/>
      <c r="D20" s="67" t="e">
        <f>'Data Input'!#REF!</f>
        <v>#REF!</v>
      </c>
      <c r="E20" s="67" t="e">
        <f t="shared" si="6"/>
        <v>#REF!</v>
      </c>
      <c r="F20" s="67" t="e">
        <f t="shared" si="6"/>
        <v>#REF!</v>
      </c>
      <c r="G20" s="67" t="e">
        <f t="shared" si="6"/>
        <v>#REF!</v>
      </c>
      <c r="H20" s="67" t="e">
        <f t="shared" si="6"/>
        <v>#REF!</v>
      </c>
      <c r="I20" s="67" t="e">
        <f t="shared" si="6"/>
        <v>#REF!</v>
      </c>
      <c r="J20" s="67" t="e">
        <f t="shared" si="6"/>
        <v>#REF!</v>
      </c>
      <c r="K20" s="67" t="e">
        <f t="shared" si="6"/>
        <v>#REF!</v>
      </c>
      <c r="L20" s="67" t="e">
        <f t="shared" si="6"/>
        <v>#REF!</v>
      </c>
      <c r="M20" s="67" t="e">
        <f t="shared" si="6"/>
        <v>#REF!</v>
      </c>
      <c r="N20" s="67" t="e">
        <f t="shared" si="6"/>
        <v>#REF!</v>
      </c>
      <c r="O20" s="68" t="e">
        <f t="shared" si="6"/>
        <v>#REF!</v>
      </c>
      <c r="P20" s="306"/>
    </row>
    <row r="21" spans="1:16" ht="15.5" x14ac:dyDescent="0.35">
      <c r="A21" s="22" t="s">
        <v>73</v>
      </c>
      <c r="B21" s="8"/>
      <c r="C21" s="8"/>
      <c r="D21" s="67" t="e">
        <f>'Data Input'!#REF!</f>
        <v>#REF!</v>
      </c>
      <c r="E21" s="67" t="e">
        <f t="shared" si="6"/>
        <v>#REF!</v>
      </c>
      <c r="F21" s="67" t="e">
        <f t="shared" si="6"/>
        <v>#REF!</v>
      </c>
      <c r="G21" s="67" t="e">
        <f t="shared" si="6"/>
        <v>#REF!</v>
      </c>
      <c r="H21" s="67" t="e">
        <f t="shared" si="6"/>
        <v>#REF!</v>
      </c>
      <c r="I21" s="67" t="e">
        <f t="shared" si="6"/>
        <v>#REF!</v>
      </c>
      <c r="J21" s="67" t="e">
        <f t="shared" si="6"/>
        <v>#REF!</v>
      </c>
      <c r="K21" s="67" t="e">
        <f t="shared" si="6"/>
        <v>#REF!</v>
      </c>
      <c r="L21" s="67" t="e">
        <f t="shared" si="6"/>
        <v>#REF!</v>
      </c>
      <c r="M21" s="67" t="e">
        <f t="shared" si="6"/>
        <v>#REF!</v>
      </c>
      <c r="N21" s="67" t="e">
        <f t="shared" si="6"/>
        <v>#REF!</v>
      </c>
      <c r="O21" s="68" t="e">
        <f t="shared" si="6"/>
        <v>#REF!</v>
      </c>
      <c r="P21" s="306"/>
    </row>
    <row r="22" spans="1:16" ht="15.5" x14ac:dyDescent="0.35">
      <c r="A22" s="23" t="s">
        <v>74</v>
      </c>
      <c r="B22" s="9"/>
      <c r="C22" s="9"/>
      <c r="D22" s="71">
        <v>0</v>
      </c>
      <c r="E22" s="71">
        <f>+D22</f>
        <v>0</v>
      </c>
      <c r="F22" s="71">
        <f t="shared" ref="F22:O22" si="7">+E22</f>
        <v>0</v>
      </c>
      <c r="G22" s="71">
        <f t="shared" si="7"/>
        <v>0</v>
      </c>
      <c r="H22" s="71">
        <f t="shared" si="7"/>
        <v>0</v>
      </c>
      <c r="I22" s="71">
        <f t="shared" si="7"/>
        <v>0</v>
      </c>
      <c r="J22" s="71">
        <f t="shared" si="7"/>
        <v>0</v>
      </c>
      <c r="K22" s="71">
        <f t="shared" si="7"/>
        <v>0</v>
      </c>
      <c r="L22" s="71">
        <f t="shared" si="7"/>
        <v>0</v>
      </c>
      <c r="M22" s="71">
        <f t="shared" si="7"/>
        <v>0</v>
      </c>
      <c r="N22" s="71">
        <f t="shared" si="7"/>
        <v>0</v>
      </c>
      <c r="O22" s="72">
        <f t="shared" si="7"/>
        <v>0</v>
      </c>
      <c r="P22" s="306"/>
    </row>
    <row r="23" spans="1:16" ht="15.5" x14ac:dyDescent="0.35">
      <c r="A23" s="33" t="s">
        <v>75</v>
      </c>
      <c r="B23" s="38"/>
      <c r="C23" s="38"/>
      <c r="D23" s="64" t="e">
        <f>SUM(D12:D22)</f>
        <v>#REF!</v>
      </c>
      <c r="E23" s="64" t="e">
        <f t="shared" ref="E23:O23" si="8">SUM(E12:E22)</f>
        <v>#REF!</v>
      </c>
      <c r="F23" s="64" t="e">
        <f t="shared" si="8"/>
        <v>#REF!</v>
      </c>
      <c r="G23" s="64" t="e">
        <f t="shared" si="8"/>
        <v>#REF!</v>
      </c>
      <c r="H23" s="64" t="e">
        <f t="shared" si="8"/>
        <v>#REF!</v>
      </c>
      <c r="I23" s="64" t="e">
        <f t="shared" si="8"/>
        <v>#REF!</v>
      </c>
      <c r="J23" s="64" t="e">
        <f t="shared" si="8"/>
        <v>#REF!</v>
      </c>
      <c r="K23" s="64" t="e">
        <f t="shared" si="8"/>
        <v>#REF!</v>
      </c>
      <c r="L23" s="64" t="e">
        <f t="shared" si="8"/>
        <v>#REF!</v>
      </c>
      <c r="M23" s="64" t="e">
        <f t="shared" si="8"/>
        <v>#REF!</v>
      </c>
      <c r="N23" s="64" t="e">
        <f t="shared" si="8"/>
        <v>#REF!</v>
      </c>
      <c r="O23" s="64" t="e">
        <f t="shared" si="8"/>
        <v>#REF!</v>
      </c>
      <c r="P23" s="306"/>
    </row>
    <row r="24" spans="1:16" ht="15.5" x14ac:dyDescent="0.35">
      <c r="A24" s="33"/>
      <c r="B24" s="38"/>
      <c r="C24" s="38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306"/>
    </row>
    <row r="25" spans="1:16" s="77" customFormat="1" ht="15.5" x14ac:dyDescent="0.35">
      <c r="A25" s="328" t="s">
        <v>76</v>
      </c>
      <c r="B25" s="329"/>
      <c r="C25" s="329"/>
      <c r="D25" s="73" t="e">
        <f t="shared" ref="D25:O25" si="9">D9-D23</f>
        <v>#REF!</v>
      </c>
      <c r="E25" s="73" t="e">
        <f t="shared" si="9"/>
        <v>#REF!</v>
      </c>
      <c r="F25" s="73" t="e">
        <f t="shared" si="9"/>
        <v>#REF!</v>
      </c>
      <c r="G25" s="73" t="e">
        <f t="shared" si="9"/>
        <v>#REF!</v>
      </c>
      <c r="H25" s="73" t="e">
        <f t="shared" si="9"/>
        <v>#REF!</v>
      </c>
      <c r="I25" s="73" t="e">
        <f t="shared" si="9"/>
        <v>#REF!</v>
      </c>
      <c r="J25" s="73" t="e">
        <f t="shared" si="9"/>
        <v>#REF!</v>
      </c>
      <c r="K25" s="73" t="e">
        <f t="shared" si="9"/>
        <v>#REF!</v>
      </c>
      <c r="L25" s="73" t="e">
        <f t="shared" si="9"/>
        <v>#REF!</v>
      </c>
      <c r="M25" s="73" t="e">
        <f t="shared" si="9"/>
        <v>#REF!</v>
      </c>
      <c r="N25" s="73" t="e">
        <f t="shared" si="9"/>
        <v>#REF!</v>
      </c>
      <c r="O25" s="74" t="e">
        <f t="shared" si="9"/>
        <v>#REF!</v>
      </c>
      <c r="P25" s="306"/>
    </row>
    <row r="26" spans="1:16" s="62" customFormat="1" ht="15.5" x14ac:dyDescent="0.35">
      <c r="A26" s="86" t="s">
        <v>77</v>
      </c>
      <c r="B26" s="87"/>
      <c r="C26" s="87"/>
      <c r="D26" s="62">
        <f>(56*26)*12</f>
        <v>17472</v>
      </c>
      <c r="E26" s="62">
        <f t="shared" ref="E26:O26" si="10">(56*26)*12</f>
        <v>17472</v>
      </c>
      <c r="F26" s="62">
        <f t="shared" si="10"/>
        <v>17472</v>
      </c>
      <c r="G26" s="62">
        <f t="shared" si="10"/>
        <v>17472</v>
      </c>
      <c r="H26" s="62">
        <f t="shared" si="10"/>
        <v>17472</v>
      </c>
      <c r="I26" s="62">
        <f t="shared" si="10"/>
        <v>17472</v>
      </c>
      <c r="J26" s="62">
        <f t="shared" si="10"/>
        <v>17472</v>
      </c>
      <c r="K26" s="62">
        <f t="shared" si="10"/>
        <v>17472</v>
      </c>
      <c r="L26" s="62">
        <f t="shared" si="10"/>
        <v>17472</v>
      </c>
      <c r="M26" s="62">
        <f t="shared" si="10"/>
        <v>17472</v>
      </c>
      <c r="N26" s="62">
        <f t="shared" si="10"/>
        <v>17472</v>
      </c>
      <c r="O26" s="62">
        <f t="shared" si="10"/>
        <v>17472</v>
      </c>
    </row>
    <row r="27" spans="1:16" s="85" customFormat="1" ht="15.5" x14ac:dyDescent="0.35">
      <c r="A27" s="83"/>
      <c r="B27" s="83"/>
      <c r="C27" s="83"/>
      <c r="D27" s="84" t="e">
        <f>D25-D26</f>
        <v>#REF!</v>
      </c>
      <c r="E27" s="84" t="e">
        <f t="shared" ref="E27:O27" si="11">E25-E26</f>
        <v>#REF!</v>
      </c>
      <c r="F27" s="84" t="e">
        <f t="shared" si="11"/>
        <v>#REF!</v>
      </c>
      <c r="G27" s="84" t="e">
        <f t="shared" si="11"/>
        <v>#REF!</v>
      </c>
      <c r="H27" s="84" t="e">
        <f t="shared" si="11"/>
        <v>#REF!</v>
      </c>
      <c r="I27" s="84" t="e">
        <f t="shared" si="11"/>
        <v>#REF!</v>
      </c>
      <c r="J27" s="84" t="e">
        <f t="shared" si="11"/>
        <v>#REF!</v>
      </c>
      <c r="K27" s="84" t="e">
        <f t="shared" si="11"/>
        <v>#REF!</v>
      </c>
      <c r="L27" s="84" t="e">
        <f t="shared" si="11"/>
        <v>#REF!</v>
      </c>
      <c r="M27" s="84" t="e">
        <f t="shared" si="11"/>
        <v>#REF!</v>
      </c>
      <c r="N27" s="84" t="e">
        <f t="shared" si="11"/>
        <v>#REF!</v>
      </c>
      <c r="O27" s="84" t="e">
        <f t="shared" si="11"/>
        <v>#REF!</v>
      </c>
    </row>
    <row r="28" spans="1:16" s="77" customFormat="1" ht="15.5" x14ac:dyDescent="0.35">
      <c r="A28" s="329"/>
      <c r="B28" s="329"/>
      <c r="C28" s="329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306"/>
    </row>
    <row r="29" spans="1:16" s="77" customFormat="1" ht="16" thickBot="1" x14ac:dyDescent="0.4">
      <c r="A29" s="111" t="s">
        <v>97</v>
      </c>
      <c r="B29" s="125"/>
      <c r="C29" s="329"/>
      <c r="D29" s="88" t="e">
        <f>+D27</f>
        <v>#REF!</v>
      </c>
      <c r="E29" s="88" t="e">
        <f>D29+E27</f>
        <v>#REF!</v>
      </c>
      <c r="F29" s="88" t="e">
        <f t="shared" ref="F29:O29" si="12">E29+F27</f>
        <v>#REF!</v>
      </c>
      <c r="G29" s="88" t="e">
        <f t="shared" si="12"/>
        <v>#REF!</v>
      </c>
      <c r="H29" s="88" t="e">
        <f t="shared" si="12"/>
        <v>#REF!</v>
      </c>
      <c r="I29" s="88" t="e">
        <f t="shared" si="12"/>
        <v>#REF!</v>
      </c>
      <c r="J29" s="88" t="e">
        <f t="shared" si="12"/>
        <v>#REF!</v>
      </c>
      <c r="K29" s="88" t="e">
        <f t="shared" si="12"/>
        <v>#REF!</v>
      </c>
      <c r="L29" s="88" t="e">
        <f t="shared" si="12"/>
        <v>#REF!</v>
      </c>
      <c r="M29" s="88" t="e">
        <f t="shared" si="12"/>
        <v>#REF!</v>
      </c>
      <c r="N29" s="88" t="e">
        <f t="shared" si="12"/>
        <v>#REF!</v>
      </c>
      <c r="O29" s="88" t="e">
        <f t="shared" si="12"/>
        <v>#REF!</v>
      </c>
      <c r="P29" s="306"/>
    </row>
    <row r="30" spans="1:16" s="77" customFormat="1" ht="16" thickTop="1" x14ac:dyDescent="0.35">
      <c r="A30" s="328"/>
      <c r="B30" s="329"/>
      <c r="C30" s="329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  <c r="P30" s="306"/>
    </row>
    <row r="31" spans="1:16" s="77" customFormat="1" ht="15.5" x14ac:dyDescent="0.35">
      <c r="A31" s="333" t="s">
        <v>80</v>
      </c>
      <c r="B31" s="322"/>
      <c r="C31" s="321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112"/>
    </row>
    <row r="32" spans="1:16" s="77" customFormat="1" ht="15.5" x14ac:dyDescent="0.35">
      <c r="A32" s="332" t="s">
        <v>81</v>
      </c>
      <c r="B32" s="321"/>
      <c r="C32" s="113">
        <f>1216142-750000</f>
        <v>466142</v>
      </c>
      <c r="D32" s="306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112"/>
    </row>
    <row r="33" spans="1:16" s="77" customFormat="1" ht="15.5" x14ac:dyDescent="0.35">
      <c r="A33" s="332" t="s">
        <v>82</v>
      </c>
      <c r="B33" s="321"/>
      <c r="C33" s="321"/>
      <c r="D33" s="113" t="e">
        <f>-E27</f>
        <v>#REF!</v>
      </c>
      <c r="E33" s="113" t="e">
        <f>-F27</f>
        <v>#REF!</v>
      </c>
      <c r="F33" s="113" t="e">
        <f>-G27</f>
        <v>#REF!</v>
      </c>
      <c r="G33" s="113" t="e">
        <f>-H27</f>
        <v>#REF!</v>
      </c>
      <c r="H33" s="113" t="e">
        <f>-G34</f>
        <v>#REF!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4">
        <v>0</v>
      </c>
      <c r="P33" s="306"/>
    </row>
    <row r="34" spans="1:16" s="77" customFormat="1" ht="15.5" x14ac:dyDescent="0.35">
      <c r="A34" s="333" t="s">
        <v>83</v>
      </c>
      <c r="B34" s="322"/>
      <c r="C34" s="322"/>
      <c r="D34" s="121" t="e">
        <f>C32+D33</f>
        <v>#REF!</v>
      </c>
      <c r="E34" s="121" t="e">
        <f>D34+E33</f>
        <v>#REF!</v>
      </c>
      <c r="F34" s="121" t="e">
        <f>E34+F33</f>
        <v>#REF!</v>
      </c>
      <c r="G34" s="121" t="e">
        <f>F34+G33</f>
        <v>#REF!</v>
      </c>
      <c r="H34" s="121" t="e">
        <f>G34+H33</f>
        <v>#REF!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2">
        <v>0</v>
      </c>
      <c r="P34" s="306"/>
    </row>
    <row r="35" spans="1:16" s="77" customFormat="1" ht="15.5" x14ac:dyDescent="0.35">
      <c r="A35" s="328" t="s">
        <v>84</v>
      </c>
      <c r="B35" s="329"/>
      <c r="C35" s="113">
        <f>26*6000</f>
        <v>156000</v>
      </c>
      <c r="D35" s="113">
        <v>0</v>
      </c>
      <c r="E35" s="113">
        <v>0</v>
      </c>
      <c r="F35" s="113">
        <v>0</v>
      </c>
      <c r="G35" s="113">
        <v>0</v>
      </c>
      <c r="H35" s="113" t="e">
        <f>-(I27+H33)</f>
        <v>#REF!</v>
      </c>
      <c r="I35" s="113" t="e">
        <f>-(C35+H35)</f>
        <v>#REF!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4">
        <v>0</v>
      </c>
      <c r="P35" s="306"/>
    </row>
    <row r="36" spans="1:16" s="77" customFormat="1" ht="15.5" x14ac:dyDescent="0.35">
      <c r="A36" s="334" t="s">
        <v>85</v>
      </c>
      <c r="B36" s="325"/>
      <c r="C36" s="325"/>
      <c r="D36" s="121">
        <f>C35+D35</f>
        <v>156000</v>
      </c>
      <c r="E36" s="121">
        <f>D36+E35</f>
        <v>156000</v>
      </c>
      <c r="F36" s="121">
        <f t="shared" ref="F36:H36" si="13">E36+F35</f>
        <v>156000</v>
      </c>
      <c r="G36" s="121">
        <f t="shared" si="13"/>
        <v>156000</v>
      </c>
      <c r="H36" s="121" t="e">
        <f t="shared" si="13"/>
        <v>#REF!</v>
      </c>
      <c r="I36" s="121" t="e">
        <f>H36+I37</f>
        <v>#REF!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2">
        <v>0</v>
      </c>
      <c r="P36" s="306"/>
    </row>
    <row r="37" spans="1:16" s="77" customFormat="1" ht="15.5" x14ac:dyDescent="0.35">
      <c r="A37" s="328"/>
      <c r="B37" s="329"/>
      <c r="C37" s="113"/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113"/>
      <c r="J37" s="113"/>
      <c r="K37" s="113"/>
      <c r="L37" s="113"/>
      <c r="M37" s="113"/>
      <c r="N37" s="113"/>
      <c r="O37" s="114"/>
      <c r="P37" s="306"/>
    </row>
    <row r="38" spans="1:16" s="77" customFormat="1" ht="15.5" x14ac:dyDescent="0.35">
      <c r="A38" s="330"/>
      <c r="B38" s="326"/>
      <c r="C38" s="326"/>
      <c r="D38" s="121">
        <f>C37+D37</f>
        <v>0</v>
      </c>
      <c r="E38" s="121">
        <f>D38+E37</f>
        <v>0</v>
      </c>
      <c r="F38" s="121">
        <f t="shared" ref="F38:O38" si="14">E38+F37</f>
        <v>0</v>
      </c>
      <c r="G38" s="121">
        <f t="shared" si="14"/>
        <v>0</v>
      </c>
      <c r="H38" s="121">
        <f t="shared" si="14"/>
        <v>0</v>
      </c>
      <c r="I38" s="121">
        <f t="shared" si="14"/>
        <v>0</v>
      </c>
      <c r="J38" s="121">
        <f t="shared" si="14"/>
        <v>0</v>
      </c>
      <c r="K38" s="121">
        <f t="shared" si="14"/>
        <v>0</v>
      </c>
      <c r="L38" s="121">
        <f t="shared" si="14"/>
        <v>0</v>
      </c>
      <c r="M38" s="121">
        <f t="shared" si="14"/>
        <v>0</v>
      </c>
      <c r="N38" s="121">
        <f t="shared" si="14"/>
        <v>0</v>
      </c>
      <c r="O38" s="122">
        <f t="shared" si="14"/>
        <v>0</v>
      </c>
      <c r="P38" s="306"/>
    </row>
    <row r="39" spans="1:16" s="77" customFormat="1" ht="15.5" x14ac:dyDescent="0.35">
      <c r="A39" s="34"/>
      <c r="B39" s="39"/>
      <c r="C39" s="39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306"/>
    </row>
    <row r="40" spans="1:16" s="77" customFormat="1" ht="15" thickBot="1" x14ac:dyDescent="0.4">
      <c r="A40" s="111" t="s">
        <v>88</v>
      </c>
      <c r="B40" s="125"/>
      <c r="C40" s="327"/>
      <c r="D40" s="105" t="e">
        <f t="shared" ref="D40:O40" si="15">E27+D33+D35+D37</f>
        <v>#REF!</v>
      </c>
      <c r="E40" s="105" t="e">
        <f t="shared" si="15"/>
        <v>#REF!</v>
      </c>
      <c r="F40" s="105" t="e">
        <f t="shared" si="15"/>
        <v>#REF!</v>
      </c>
      <c r="G40" s="105" t="e">
        <f t="shared" si="15"/>
        <v>#REF!</v>
      </c>
      <c r="H40" s="105" t="e">
        <f t="shared" si="15"/>
        <v>#REF!</v>
      </c>
      <c r="I40" s="105" t="e">
        <f t="shared" si="15"/>
        <v>#REF!</v>
      </c>
      <c r="J40" s="105" t="e">
        <f t="shared" si="15"/>
        <v>#REF!</v>
      </c>
      <c r="K40" s="105" t="e">
        <f t="shared" si="15"/>
        <v>#REF!</v>
      </c>
      <c r="L40" s="105" t="e">
        <f t="shared" si="15"/>
        <v>#REF!</v>
      </c>
      <c r="M40" s="105" t="e">
        <f t="shared" si="15"/>
        <v>#REF!</v>
      </c>
      <c r="N40" s="105" t="e">
        <f t="shared" si="15"/>
        <v>#REF!</v>
      </c>
      <c r="O40" s="123">
        <f t="shared" si="15"/>
        <v>0</v>
      </c>
      <c r="P40" s="306"/>
    </row>
    <row r="41" spans="1:16" ht="15" thickTop="1" x14ac:dyDescent="0.35">
      <c r="A41" s="115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112"/>
    </row>
    <row r="42" spans="1:16" ht="15.5" hidden="1" x14ac:dyDescent="0.35">
      <c r="A42" s="329" t="s">
        <v>99</v>
      </c>
      <c r="B42" s="327"/>
      <c r="C42" s="327"/>
      <c r="D42" s="113" t="e">
        <f>D27-C32-C35</f>
        <v>#REF!</v>
      </c>
      <c r="E42" s="113" t="e">
        <f>D42+E27</f>
        <v>#REF!</v>
      </c>
      <c r="F42" s="113" t="e">
        <f t="shared" ref="F42:O42" si="16">E42+F27</f>
        <v>#REF!</v>
      </c>
      <c r="G42" s="113" t="e">
        <f t="shared" si="16"/>
        <v>#REF!</v>
      </c>
      <c r="H42" s="113" t="e">
        <f t="shared" si="16"/>
        <v>#REF!</v>
      </c>
      <c r="I42" s="113" t="e">
        <f t="shared" si="16"/>
        <v>#REF!</v>
      </c>
      <c r="J42" s="113" t="e">
        <f t="shared" si="16"/>
        <v>#REF!</v>
      </c>
      <c r="K42" s="113" t="e">
        <f t="shared" si="16"/>
        <v>#REF!</v>
      </c>
      <c r="L42" s="113" t="e">
        <f t="shared" si="16"/>
        <v>#REF!</v>
      </c>
      <c r="M42" s="113" t="e">
        <f t="shared" si="16"/>
        <v>#REF!</v>
      </c>
      <c r="N42" s="113" t="e">
        <f t="shared" si="16"/>
        <v>#REF!</v>
      </c>
      <c r="O42" s="113" t="e">
        <f t="shared" si="16"/>
        <v>#REF!</v>
      </c>
      <c r="P42" s="306"/>
    </row>
    <row r="43" spans="1:16" ht="15.5" hidden="1" x14ac:dyDescent="0.35">
      <c r="A43" s="329" t="s">
        <v>100</v>
      </c>
      <c r="B43" s="321"/>
      <c r="C43" s="306"/>
      <c r="D43" s="113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112"/>
      <c r="P43" s="306"/>
    </row>
    <row r="44" spans="1:16" ht="15.5" x14ac:dyDescent="0.35">
      <c r="A44" s="328"/>
      <c r="B44" s="329"/>
      <c r="C44" s="329"/>
      <c r="D44" s="327" t="s">
        <v>92</v>
      </c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112"/>
      <c r="P44" s="306"/>
    </row>
    <row r="45" spans="1:16" ht="16" thickBot="1" x14ac:dyDescent="0.4">
      <c r="A45" s="328"/>
      <c r="B45" s="329"/>
      <c r="C45" s="329"/>
      <c r="D45" s="336" t="s">
        <v>93</v>
      </c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120"/>
      <c r="P45" s="306"/>
    </row>
    <row r="46" spans="1:16" ht="15.5" x14ac:dyDescent="0.35">
      <c r="A46" s="328"/>
      <c r="B46" s="329"/>
      <c r="C46" s="329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306"/>
    </row>
    <row r="47" spans="1:16" ht="15.5" x14ac:dyDescent="0.35">
      <c r="A47" s="15"/>
      <c r="B47" s="1"/>
      <c r="C47" s="1"/>
      <c r="D47" s="67"/>
      <c r="E47" s="67"/>
      <c r="F47" s="67"/>
      <c r="G47" s="67"/>
      <c r="H47" s="67"/>
      <c r="I47" s="67"/>
      <c r="J47" s="75"/>
      <c r="K47" s="67"/>
      <c r="L47" s="67"/>
      <c r="M47" s="67"/>
      <c r="N47" s="67"/>
      <c r="O47" s="68"/>
      <c r="P47" s="306"/>
    </row>
    <row r="48" spans="1:16" x14ac:dyDescent="0.35">
      <c r="A48" s="30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</row>
    <row r="49" spans="1:16" x14ac:dyDescent="0.35">
      <c r="A49" s="306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</row>
    <row r="50" spans="1:16" x14ac:dyDescent="0.35">
      <c r="A50" s="12"/>
      <c r="B50" s="12"/>
      <c r="C50" s="12"/>
      <c r="D50" s="495"/>
      <c r="E50" s="495"/>
      <c r="F50" s="495"/>
      <c r="G50" s="495"/>
      <c r="H50" s="495"/>
      <c r="I50" s="495"/>
      <c r="J50" s="306"/>
      <c r="K50" s="306"/>
      <c r="L50" s="306"/>
      <c r="M50" s="306"/>
      <c r="N50" s="306"/>
      <c r="O50" s="306"/>
      <c r="P50" s="306"/>
    </row>
    <row r="51" spans="1:16" x14ac:dyDescent="0.35">
      <c r="A51" s="12"/>
      <c r="B51" s="12"/>
      <c r="C51" s="12"/>
      <c r="D51" s="495"/>
      <c r="E51" s="495"/>
      <c r="F51" s="495"/>
      <c r="G51" s="495"/>
      <c r="H51" s="306"/>
      <c r="I51" s="306"/>
      <c r="J51" s="306"/>
      <c r="K51" s="306"/>
      <c r="L51" s="306"/>
      <c r="M51" s="306"/>
      <c r="N51" s="306"/>
      <c r="O51" s="306"/>
      <c r="P51" s="306"/>
    </row>
    <row r="52" spans="1:16" x14ac:dyDescent="0.35">
      <c r="A52" s="12"/>
      <c r="B52" s="12"/>
      <c r="C52" s="12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</row>
    <row r="54" spans="1:16" x14ac:dyDescent="0.35">
      <c r="A54" s="8"/>
      <c r="B54" s="8"/>
      <c r="C54" s="8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</row>
    <row r="55" spans="1:16" x14ac:dyDescent="0.35">
      <c r="A55" s="9"/>
      <c r="B55" s="9"/>
      <c r="C55" s="9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</row>
    <row r="56" spans="1:16" x14ac:dyDescent="0.35">
      <c r="A56" s="9"/>
      <c r="B56" s="9"/>
      <c r="C56" s="9"/>
      <c r="D56" s="306"/>
      <c r="E56" s="306"/>
      <c r="F56" s="306"/>
      <c r="G56" s="13"/>
      <c r="H56" s="14"/>
      <c r="I56" s="26"/>
      <c r="J56" s="26"/>
      <c r="K56" s="26"/>
      <c r="L56" s="26"/>
      <c r="M56" s="26"/>
      <c r="N56" s="26"/>
      <c r="O56" s="327"/>
      <c r="P56" s="306"/>
    </row>
    <row r="57" spans="1:16" x14ac:dyDescent="0.35">
      <c r="A57" s="10"/>
      <c r="B57" s="10"/>
      <c r="C57" s="10"/>
      <c r="D57" s="306"/>
      <c r="E57" s="306"/>
      <c r="F57" s="306"/>
      <c r="G57" s="306"/>
      <c r="H57" s="35"/>
      <c r="I57" s="306"/>
      <c r="J57" s="306"/>
      <c r="K57" s="306"/>
      <c r="L57" s="306"/>
      <c r="M57" s="306"/>
      <c r="N57" s="306"/>
      <c r="O57" s="327"/>
      <c r="P57" s="306"/>
    </row>
    <row r="58" spans="1:16" x14ac:dyDescent="0.35">
      <c r="A58" s="11"/>
      <c r="B58" s="11"/>
      <c r="C58" s="11"/>
      <c r="D58" s="306"/>
      <c r="E58" s="306"/>
      <c r="F58" s="306"/>
      <c r="G58" s="306"/>
      <c r="H58" s="14"/>
      <c r="I58" s="306"/>
      <c r="J58" s="306"/>
      <c r="K58" s="306"/>
      <c r="L58" s="306"/>
      <c r="M58" s="306"/>
      <c r="N58" s="306"/>
      <c r="O58" s="327"/>
      <c r="P58" s="306"/>
    </row>
    <row r="59" spans="1:16" x14ac:dyDescent="0.35">
      <c r="A59" s="11"/>
      <c r="B59" s="11"/>
      <c r="C59" s="11"/>
      <c r="D59" s="306"/>
      <c r="E59" s="306"/>
      <c r="F59" s="306"/>
      <c r="G59" s="306"/>
      <c r="H59" s="14"/>
      <c r="I59" s="306"/>
      <c r="J59" s="306"/>
      <c r="K59" s="306"/>
      <c r="L59" s="306"/>
      <c r="M59" s="306"/>
      <c r="N59" s="306"/>
      <c r="O59" s="327"/>
      <c r="P59" s="306"/>
    </row>
    <row r="60" spans="1:16" x14ac:dyDescent="0.35">
      <c r="A60" s="10"/>
      <c r="B60" s="10"/>
      <c r="C60" s="10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27"/>
      <c r="P60" s="306"/>
    </row>
    <row r="61" spans="1:16" x14ac:dyDescent="0.35">
      <c r="A61" s="10"/>
      <c r="B61" s="10"/>
      <c r="C61" s="10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27"/>
      <c r="P61" s="306"/>
    </row>
  </sheetData>
  <mergeCells count="4">
    <mergeCell ref="A1:O1"/>
    <mergeCell ref="A2:O2"/>
    <mergeCell ref="D50:I50"/>
    <mergeCell ref="D51:G5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0"/>
  <sheetViews>
    <sheetView topLeftCell="A25" zoomScale="80" zoomScaleNormal="80" workbookViewId="0">
      <selection sqref="A1:O1"/>
    </sheetView>
  </sheetViews>
  <sheetFormatPr defaultColWidth="9.1796875" defaultRowHeight="14.5" x14ac:dyDescent="0.35"/>
  <cols>
    <col min="1" max="1" width="38.1796875" style="46" customWidth="1"/>
    <col min="2" max="2" width="17.26953125" style="104" customWidth="1"/>
    <col min="3" max="3" width="12.7265625" style="46" customWidth="1"/>
    <col min="4" max="15" width="15.7265625" style="46" customWidth="1"/>
    <col min="16" max="16384" width="9.1796875" style="46"/>
  </cols>
  <sheetData>
    <row r="1" spans="1:15" ht="18.5" x14ac:dyDescent="0.45">
      <c r="A1" s="525" t="s">
        <v>54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8"/>
    </row>
    <row r="2" spans="1:15" ht="15.5" x14ac:dyDescent="0.35">
      <c r="A2" s="527" t="s">
        <v>109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29"/>
    </row>
    <row r="3" spans="1:15" ht="15.75" customHeight="1" thickBot="1" x14ac:dyDescent="0.4">
      <c r="A3" s="16"/>
      <c r="B3" s="36"/>
      <c r="C3" s="36"/>
      <c r="D3" s="2">
        <v>2017</v>
      </c>
      <c r="E3" s="63">
        <v>2018</v>
      </c>
      <c r="F3" s="2">
        <v>2019</v>
      </c>
      <c r="G3" s="2">
        <v>2020</v>
      </c>
      <c r="H3" s="2">
        <v>2021</v>
      </c>
      <c r="I3" s="2">
        <v>2022</v>
      </c>
      <c r="J3" s="2">
        <v>2023</v>
      </c>
      <c r="K3" s="2">
        <v>2024</v>
      </c>
      <c r="L3" s="2">
        <v>2025</v>
      </c>
      <c r="M3" s="2">
        <v>2026</v>
      </c>
      <c r="N3" s="2">
        <v>2027</v>
      </c>
      <c r="O3" s="17">
        <v>2028</v>
      </c>
    </row>
    <row r="4" spans="1:15" ht="15.75" customHeight="1" x14ac:dyDescent="0.35">
      <c r="A4" s="18" t="s">
        <v>57</v>
      </c>
      <c r="B4" s="4"/>
      <c r="C4" s="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62" customFormat="1" ht="15.75" customHeight="1" x14ac:dyDescent="0.35">
      <c r="A5" s="58" t="s">
        <v>58</v>
      </c>
      <c r="B5" s="59"/>
      <c r="C5" s="59"/>
      <c r="D5" s="60">
        <f>Overview!E31</f>
        <v>253878</v>
      </c>
      <c r="E5" s="60">
        <f>+D5</f>
        <v>253878</v>
      </c>
      <c r="F5" s="60">
        <f t="shared" ref="F5:O6" si="0">E5*101%</f>
        <v>256416.78</v>
      </c>
      <c r="G5" s="60">
        <f t="shared" si="0"/>
        <v>258980.94779999999</v>
      </c>
      <c r="H5" s="60">
        <f t="shared" si="0"/>
        <v>261570.757278</v>
      </c>
      <c r="I5" s="60">
        <f t="shared" si="0"/>
        <v>264186.46485078003</v>
      </c>
      <c r="J5" s="60">
        <f t="shared" si="0"/>
        <v>266828.32949928782</v>
      </c>
      <c r="K5" s="60">
        <f t="shared" si="0"/>
        <v>269496.61279428069</v>
      </c>
      <c r="L5" s="60">
        <f t="shared" si="0"/>
        <v>272191.57892222347</v>
      </c>
      <c r="M5" s="60">
        <f t="shared" si="0"/>
        <v>274913.4947114457</v>
      </c>
      <c r="N5" s="60">
        <f t="shared" ref="N5" si="1">M5*103%</f>
        <v>283160.89955278911</v>
      </c>
      <c r="O5" s="61">
        <f>N5*101%</f>
        <v>285992.50854831701</v>
      </c>
    </row>
    <row r="6" spans="1:15" s="62" customFormat="1" ht="15.75" customHeight="1" x14ac:dyDescent="0.35">
      <c r="A6" s="58" t="s">
        <v>59</v>
      </c>
      <c r="B6" s="59"/>
      <c r="C6" s="59"/>
      <c r="D6" s="60" t="e">
        <f>'Data Input'!#REF!</f>
        <v>#REF!</v>
      </c>
      <c r="E6" s="60" t="e">
        <f>D6*101%</f>
        <v>#REF!</v>
      </c>
      <c r="F6" s="60" t="e">
        <f t="shared" si="0"/>
        <v>#REF!</v>
      </c>
      <c r="G6" s="60" t="e">
        <f t="shared" si="0"/>
        <v>#REF!</v>
      </c>
      <c r="H6" s="60" t="e">
        <f t="shared" si="0"/>
        <v>#REF!</v>
      </c>
      <c r="I6" s="60" t="e">
        <f t="shared" si="0"/>
        <v>#REF!</v>
      </c>
      <c r="J6" s="60" t="e">
        <f t="shared" si="0"/>
        <v>#REF!</v>
      </c>
      <c r="K6" s="60" t="e">
        <f t="shared" si="0"/>
        <v>#REF!</v>
      </c>
      <c r="L6" s="60" t="e">
        <f t="shared" si="0"/>
        <v>#REF!</v>
      </c>
      <c r="M6" s="60" t="e">
        <f t="shared" si="0"/>
        <v>#REF!</v>
      </c>
      <c r="N6" s="60" t="e">
        <f t="shared" si="0"/>
        <v>#REF!</v>
      </c>
      <c r="O6" s="60" t="e">
        <f t="shared" si="0"/>
        <v>#REF!</v>
      </c>
    </row>
    <row r="7" spans="1:15" s="62" customFormat="1" ht="15.75" customHeight="1" x14ac:dyDescent="0.35">
      <c r="A7" s="58" t="s">
        <v>60</v>
      </c>
      <c r="B7" s="59"/>
      <c r="C7" s="59"/>
      <c r="D7" s="60">
        <f>((25*23)*12)</f>
        <v>6900</v>
      </c>
      <c r="E7" s="60">
        <f t="shared" ref="E7:O7" si="2">((25*23)*12)</f>
        <v>6900</v>
      </c>
      <c r="F7" s="60">
        <f t="shared" si="2"/>
        <v>6900</v>
      </c>
      <c r="G7" s="60">
        <f t="shared" si="2"/>
        <v>6900</v>
      </c>
      <c r="H7" s="60">
        <f t="shared" si="2"/>
        <v>6900</v>
      </c>
      <c r="I7" s="60">
        <f t="shared" si="2"/>
        <v>6900</v>
      </c>
      <c r="J7" s="60">
        <f t="shared" si="2"/>
        <v>6900</v>
      </c>
      <c r="K7" s="60">
        <f t="shared" si="2"/>
        <v>6900</v>
      </c>
      <c r="L7" s="60">
        <f t="shared" si="2"/>
        <v>6900</v>
      </c>
      <c r="M7" s="60">
        <f t="shared" si="2"/>
        <v>6900</v>
      </c>
      <c r="N7" s="60">
        <f t="shared" si="2"/>
        <v>6900</v>
      </c>
      <c r="O7" s="60">
        <f t="shared" si="2"/>
        <v>6900</v>
      </c>
    </row>
    <row r="8" spans="1:15" s="77" customFormat="1" ht="15.75" customHeight="1" x14ac:dyDescent="0.35">
      <c r="A8" s="19" t="s">
        <v>61</v>
      </c>
      <c r="B8" s="5"/>
      <c r="C8" s="5"/>
      <c r="D8" s="81" t="e">
        <f>'Data Input'!#REF!</f>
        <v>#REF!</v>
      </c>
      <c r="E8" s="81" t="e">
        <f>D8*101%</f>
        <v>#REF!</v>
      </c>
      <c r="F8" s="81" t="e">
        <f t="shared" ref="F8:O8" si="3">E8*101%</f>
        <v>#REF!</v>
      </c>
      <c r="G8" s="81" t="e">
        <f t="shared" si="3"/>
        <v>#REF!</v>
      </c>
      <c r="H8" s="81" t="e">
        <f t="shared" si="3"/>
        <v>#REF!</v>
      </c>
      <c r="I8" s="81" t="e">
        <f t="shared" si="3"/>
        <v>#REF!</v>
      </c>
      <c r="J8" s="81" t="e">
        <f t="shared" si="3"/>
        <v>#REF!</v>
      </c>
      <c r="K8" s="81" t="e">
        <f t="shared" si="3"/>
        <v>#REF!</v>
      </c>
      <c r="L8" s="81" t="e">
        <f t="shared" si="3"/>
        <v>#REF!</v>
      </c>
      <c r="M8" s="81" t="e">
        <f t="shared" si="3"/>
        <v>#REF!</v>
      </c>
      <c r="N8" s="81" t="e">
        <f t="shared" si="3"/>
        <v>#REF!</v>
      </c>
      <c r="O8" s="81" t="e">
        <f t="shared" si="3"/>
        <v>#REF!</v>
      </c>
    </row>
    <row r="9" spans="1:15" ht="15.75" customHeight="1" x14ac:dyDescent="0.35">
      <c r="A9" s="32" t="s">
        <v>62</v>
      </c>
      <c r="B9" s="37"/>
      <c r="C9" s="37"/>
      <c r="D9" s="64" t="e">
        <f t="shared" ref="D9:O9" si="4">SUM(D5:D8)</f>
        <v>#REF!</v>
      </c>
      <c r="E9" s="64" t="e">
        <f t="shared" si="4"/>
        <v>#REF!</v>
      </c>
      <c r="F9" s="64" t="e">
        <f t="shared" si="4"/>
        <v>#REF!</v>
      </c>
      <c r="G9" s="64" t="e">
        <f t="shared" si="4"/>
        <v>#REF!</v>
      </c>
      <c r="H9" s="64" t="e">
        <f t="shared" si="4"/>
        <v>#REF!</v>
      </c>
      <c r="I9" s="64" t="e">
        <f t="shared" si="4"/>
        <v>#REF!</v>
      </c>
      <c r="J9" s="64" t="e">
        <f t="shared" si="4"/>
        <v>#REF!</v>
      </c>
      <c r="K9" s="64" t="e">
        <f t="shared" si="4"/>
        <v>#REF!</v>
      </c>
      <c r="L9" s="64" t="e">
        <f t="shared" si="4"/>
        <v>#REF!</v>
      </c>
      <c r="M9" s="64" t="e">
        <f t="shared" si="4"/>
        <v>#REF!</v>
      </c>
      <c r="N9" s="64" t="e">
        <f t="shared" si="4"/>
        <v>#REF!</v>
      </c>
      <c r="O9" s="65" t="e">
        <f t="shared" si="4"/>
        <v>#REF!</v>
      </c>
    </row>
    <row r="10" spans="1:15" ht="15.75" customHeight="1" x14ac:dyDescent="0.35">
      <c r="A10" s="21"/>
      <c r="B10" s="7"/>
      <c r="C10" s="7"/>
      <c r="D10" s="29"/>
      <c r="E10" s="29"/>
      <c r="F10" s="29"/>
      <c r="G10" s="29"/>
      <c r="H10" s="29"/>
      <c r="I10" s="29"/>
      <c r="J10" s="29"/>
      <c r="K10" s="29"/>
      <c r="L10" s="31"/>
      <c r="M10" s="29"/>
      <c r="N10" s="29"/>
      <c r="O10" s="30"/>
    </row>
    <row r="11" spans="1:15" ht="15.5" x14ac:dyDescent="0.35">
      <c r="A11" s="20" t="s">
        <v>63</v>
      </c>
      <c r="B11" s="6"/>
      <c r="C11" s="6"/>
      <c r="D11" s="29"/>
      <c r="E11" s="29"/>
      <c r="F11" s="29"/>
      <c r="G11" s="29"/>
      <c r="H11" s="29"/>
      <c r="I11" s="29"/>
      <c r="J11" s="29"/>
      <c r="K11" s="29"/>
      <c r="L11" s="31"/>
      <c r="M11" s="29"/>
      <c r="N11" s="29"/>
      <c r="O11" s="30"/>
    </row>
    <row r="12" spans="1:15" ht="15.5" x14ac:dyDescent="0.35">
      <c r="A12" s="22" t="s">
        <v>64</v>
      </c>
      <c r="B12" s="8"/>
      <c r="C12" s="8"/>
      <c r="D12" s="67" t="e">
        <f>'Data Input'!#REF!</f>
        <v>#REF!</v>
      </c>
      <c r="E12" s="67" t="e">
        <f t="shared" ref="E12:O12" si="5">D12*0.03+D12</f>
        <v>#REF!</v>
      </c>
      <c r="F12" s="67" t="e">
        <f t="shared" si="5"/>
        <v>#REF!</v>
      </c>
      <c r="G12" s="67" t="e">
        <f t="shared" si="5"/>
        <v>#REF!</v>
      </c>
      <c r="H12" s="67" t="e">
        <f t="shared" si="5"/>
        <v>#REF!</v>
      </c>
      <c r="I12" s="67" t="e">
        <f t="shared" si="5"/>
        <v>#REF!</v>
      </c>
      <c r="J12" s="67" t="e">
        <f t="shared" si="5"/>
        <v>#REF!</v>
      </c>
      <c r="K12" s="67" t="e">
        <f t="shared" si="5"/>
        <v>#REF!</v>
      </c>
      <c r="L12" s="67" t="e">
        <f t="shared" si="5"/>
        <v>#REF!</v>
      </c>
      <c r="M12" s="67" t="e">
        <f t="shared" si="5"/>
        <v>#REF!</v>
      </c>
      <c r="N12" s="67" t="e">
        <f t="shared" si="5"/>
        <v>#REF!</v>
      </c>
      <c r="O12" s="68" t="e">
        <f t="shared" si="5"/>
        <v>#REF!</v>
      </c>
    </row>
    <row r="13" spans="1:15" ht="15.5" x14ac:dyDescent="0.35">
      <c r="A13" s="23" t="s">
        <v>65</v>
      </c>
      <c r="B13" s="9"/>
      <c r="C13" s="9"/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8">
        <v>0</v>
      </c>
    </row>
    <row r="14" spans="1:15" x14ac:dyDescent="0.35">
      <c r="A14" s="24" t="s">
        <v>66</v>
      </c>
      <c r="B14" s="10"/>
      <c r="C14" s="10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</row>
    <row r="15" spans="1:15" ht="15.5" x14ac:dyDescent="0.35">
      <c r="A15" s="25" t="s">
        <v>67</v>
      </c>
      <c r="B15" s="11"/>
      <c r="C15" s="11"/>
      <c r="D15" s="67" t="e">
        <f>'Data Input'!#REF!</f>
        <v>#REF!</v>
      </c>
      <c r="E15" s="67" t="e">
        <f t="shared" ref="E15:O21" si="6">D15*103%</f>
        <v>#REF!</v>
      </c>
      <c r="F15" s="67" t="e">
        <f t="shared" si="6"/>
        <v>#REF!</v>
      </c>
      <c r="G15" s="67" t="e">
        <f t="shared" si="6"/>
        <v>#REF!</v>
      </c>
      <c r="H15" s="67" t="e">
        <f t="shared" si="6"/>
        <v>#REF!</v>
      </c>
      <c r="I15" s="67" t="e">
        <f t="shared" si="6"/>
        <v>#REF!</v>
      </c>
      <c r="J15" s="67" t="e">
        <f t="shared" si="6"/>
        <v>#REF!</v>
      </c>
      <c r="K15" s="67" t="e">
        <f t="shared" si="6"/>
        <v>#REF!</v>
      </c>
      <c r="L15" s="67" t="e">
        <f t="shared" si="6"/>
        <v>#REF!</v>
      </c>
      <c r="M15" s="67" t="e">
        <f t="shared" si="6"/>
        <v>#REF!</v>
      </c>
      <c r="N15" s="67" t="e">
        <f t="shared" si="6"/>
        <v>#REF!</v>
      </c>
      <c r="O15" s="68" t="e">
        <f t="shared" si="6"/>
        <v>#REF!</v>
      </c>
    </row>
    <row r="16" spans="1:15" ht="15.5" x14ac:dyDescent="0.35">
      <c r="A16" s="25" t="s">
        <v>68</v>
      </c>
      <c r="B16" s="11"/>
      <c r="C16" s="11"/>
      <c r="D16" s="67" t="e">
        <f>'Data Input'!#REF!</f>
        <v>#REF!</v>
      </c>
      <c r="E16" s="67" t="e">
        <f t="shared" si="6"/>
        <v>#REF!</v>
      </c>
      <c r="F16" s="67" t="e">
        <f t="shared" si="6"/>
        <v>#REF!</v>
      </c>
      <c r="G16" s="67" t="e">
        <f t="shared" si="6"/>
        <v>#REF!</v>
      </c>
      <c r="H16" s="67" t="e">
        <f t="shared" si="6"/>
        <v>#REF!</v>
      </c>
      <c r="I16" s="67" t="e">
        <f t="shared" si="6"/>
        <v>#REF!</v>
      </c>
      <c r="J16" s="67" t="e">
        <f t="shared" si="6"/>
        <v>#REF!</v>
      </c>
      <c r="K16" s="67" t="e">
        <f t="shared" si="6"/>
        <v>#REF!</v>
      </c>
      <c r="L16" s="67" t="e">
        <f t="shared" si="6"/>
        <v>#REF!</v>
      </c>
      <c r="M16" s="67" t="e">
        <f t="shared" si="6"/>
        <v>#REF!</v>
      </c>
      <c r="N16" s="67" t="e">
        <f t="shared" si="6"/>
        <v>#REF!</v>
      </c>
      <c r="O16" s="68" t="e">
        <f t="shared" si="6"/>
        <v>#REF!</v>
      </c>
    </row>
    <row r="17" spans="1:16" ht="15.5" x14ac:dyDescent="0.35">
      <c r="A17" s="24" t="s">
        <v>69</v>
      </c>
      <c r="B17" s="10"/>
      <c r="C17" s="10"/>
      <c r="D17" s="67"/>
      <c r="E17" s="67">
        <f t="shared" si="6"/>
        <v>0</v>
      </c>
      <c r="F17" s="67">
        <f t="shared" si="6"/>
        <v>0</v>
      </c>
      <c r="G17" s="67">
        <f t="shared" si="6"/>
        <v>0</v>
      </c>
      <c r="H17" s="67">
        <f t="shared" si="6"/>
        <v>0</v>
      </c>
      <c r="I17" s="67">
        <f t="shared" si="6"/>
        <v>0</v>
      </c>
      <c r="J17" s="67">
        <f t="shared" si="6"/>
        <v>0</v>
      </c>
      <c r="K17" s="67">
        <f t="shared" si="6"/>
        <v>0</v>
      </c>
      <c r="L17" s="67">
        <f t="shared" si="6"/>
        <v>0</v>
      </c>
      <c r="M17" s="67">
        <f t="shared" si="6"/>
        <v>0</v>
      </c>
      <c r="N17" s="67">
        <f t="shared" si="6"/>
        <v>0</v>
      </c>
      <c r="O17" s="68">
        <f t="shared" si="6"/>
        <v>0</v>
      </c>
      <c r="P17" s="306"/>
    </row>
    <row r="18" spans="1:16" ht="15.5" x14ac:dyDescent="0.35">
      <c r="A18" s="25" t="s">
        <v>70</v>
      </c>
      <c r="B18" s="11"/>
      <c r="C18" s="11"/>
      <c r="D18" s="67" t="e">
        <f>'Data Input'!#REF!</f>
        <v>#REF!</v>
      </c>
      <c r="E18" s="67" t="e">
        <f t="shared" si="6"/>
        <v>#REF!</v>
      </c>
      <c r="F18" s="67" t="e">
        <f t="shared" si="6"/>
        <v>#REF!</v>
      </c>
      <c r="G18" s="67" t="e">
        <f t="shared" si="6"/>
        <v>#REF!</v>
      </c>
      <c r="H18" s="67" t="e">
        <f t="shared" si="6"/>
        <v>#REF!</v>
      </c>
      <c r="I18" s="67" t="e">
        <f t="shared" si="6"/>
        <v>#REF!</v>
      </c>
      <c r="J18" s="67" t="e">
        <f t="shared" si="6"/>
        <v>#REF!</v>
      </c>
      <c r="K18" s="67" t="e">
        <f t="shared" si="6"/>
        <v>#REF!</v>
      </c>
      <c r="L18" s="67" t="e">
        <f t="shared" si="6"/>
        <v>#REF!</v>
      </c>
      <c r="M18" s="67" t="e">
        <f t="shared" si="6"/>
        <v>#REF!</v>
      </c>
      <c r="N18" s="67" t="e">
        <f t="shared" si="6"/>
        <v>#REF!</v>
      </c>
      <c r="O18" s="68" t="e">
        <f t="shared" si="6"/>
        <v>#REF!</v>
      </c>
      <c r="P18" s="306"/>
    </row>
    <row r="19" spans="1:16" ht="15.5" x14ac:dyDescent="0.35">
      <c r="A19" s="25" t="s">
        <v>71</v>
      </c>
      <c r="B19" s="11"/>
      <c r="C19" s="11"/>
      <c r="D19" s="67" t="e">
        <f>'Data Input'!#REF!</f>
        <v>#REF!</v>
      </c>
      <c r="E19" s="67" t="e">
        <f t="shared" si="6"/>
        <v>#REF!</v>
      </c>
      <c r="F19" s="67" t="e">
        <f t="shared" si="6"/>
        <v>#REF!</v>
      </c>
      <c r="G19" s="67" t="e">
        <f t="shared" si="6"/>
        <v>#REF!</v>
      </c>
      <c r="H19" s="67" t="e">
        <f t="shared" si="6"/>
        <v>#REF!</v>
      </c>
      <c r="I19" s="67" t="e">
        <f t="shared" si="6"/>
        <v>#REF!</v>
      </c>
      <c r="J19" s="67" t="e">
        <f t="shared" si="6"/>
        <v>#REF!</v>
      </c>
      <c r="K19" s="67" t="e">
        <f t="shared" si="6"/>
        <v>#REF!</v>
      </c>
      <c r="L19" s="67" t="e">
        <f t="shared" si="6"/>
        <v>#REF!</v>
      </c>
      <c r="M19" s="67" t="e">
        <f t="shared" si="6"/>
        <v>#REF!</v>
      </c>
      <c r="N19" s="67" t="e">
        <f t="shared" si="6"/>
        <v>#REF!</v>
      </c>
      <c r="O19" s="68" t="e">
        <f t="shared" si="6"/>
        <v>#REF!</v>
      </c>
      <c r="P19" s="306"/>
    </row>
    <row r="20" spans="1:16" ht="15.5" x14ac:dyDescent="0.35">
      <c r="A20" s="22" t="s">
        <v>72</v>
      </c>
      <c r="B20" s="8"/>
      <c r="C20" s="8"/>
      <c r="D20" s="67" t="e">
        <f>'Data Input'!#REF!</f>
        <v>#REF!</v>
      </c>
      <c r="E20" s="67" t="e">
        <f t="shared" si="6"/>
        <v>#REF!</v>
      </c>
      <c r="F20" s="67" t="e">
        <f t="shared" si="6"/>
        <v>#REF!</v>
      </c>
      <c r="G20" s="67" t="e">
        <f t="shared" si="6"/>
        <v>#REF!</v>
      </c>
      <c r="H20" s="67" t="e">
        <f t="shared" si="6"/>
        <v>#REF!</v>
      </c>
      <c r="I20" s="67" t="e">
        <f t="shared" si="6"/>
        <v>#REF!</v>
      </c>
      <c r="J20" s="67" t="e">
        <f t="shared" si="6"/>
        <v>#REF!</v>
      </c>
      <c r="K20" s="67" t="e">
        <f t="shared" si="6"/>
        <v>#REF!</v>
      </c>
      <c r="L20" s="67" t="e">
        <f t="shared" si="6"/>
        <v>#REF!</v>
      </c>
      <c r="M20" s="67" t="e">
        <f t="shared" si="6"/>
        <v>#REF!</v>
      </c>
      <c r="N20" s="67" t="e">
        <f t="shared" si="6"/>
        <v>#REF!</v>
      </c>
      <c r="O20" s="68" t="e">
        <f t="shared" si="6"/>
        <v>#REF!</v>
      </c>
      <c r="P20" s="306"/>
    </row>
    <row r="21" spans="1:16" ht="15.5" x14ac:dyDescent="0.35">
      <c r="A21" s="22" t="s">
        <v>73</v>
      </c>
      <c r="B21" s="8"/>
      <c r="C21" s="8"/>
      <c r="D21" s="67" t="e">
        <f>'Data Input'!#REF!</f>
        <v>#REF!</v>
      </c>
      <c r="E21" s="67" t="e">
        <f t="shared" si="6"/>
        <v>#REF!</v>
      </c>
      <c r="F21" s="67" t="e">
        <f t="shared" si="6"/>
        <v>#REF!</v>
      </c>
      <c r="G21" s="67" t="e">
        <f t="shared" si="6"/>
        <v>#REF!</v>
      </c>
      <c r="H21" s="67" t="e">
        <f t="shared" si="6"/>
        <v>#REF!</v>
      </c>
      <c r="I21" s="67" t="e">
        <f t="shared" si="6"/>
        <v>#REF!</v>
      </c>
      <c r="J21" s="67" t="e">
        <f t="shared" si="6"/>
        <v>#REF!</v>
      </c>
      <c r="K21" s="67" t="e">
        <f t="shared" si="6"/>
        <v>#REF!</v>
      </c>
      <c r="L21" s="67" t="e">
        <f t="shared" si="6"/>
        <v>#REF!</v>
      </c>
      <c r="M21" s="67" t="e">
        <f t="shared" si="6"/>
        <v>#REF!</v>
      </c>
      <c r="N21" s="67" t="e">
        <f t="shared" si="6"/>
        <v>#REF!</v>
      </c>
      <c r="O21" s="68" t="e">
        <f t="shared" si="6"/>
        <v>#REF!</v>
      </c>
      <c r="P21" s="306"/>
    </row>
    <row r="22" spans="1:16" ht="15.5" x14ac:dyDescent="0.35">
      <c r="A22" s="23" t="s">
        <v>74</v>
      </c>
      <c r="B22" s="9"/>
      <c r="C22" s="9"/>
      <c r="D22" s="71">
        <v>0</v>
      </c>
      <c r="E22" s="71">
        <f>+D22</f>
        <v>0</v>
      </c>
      <c r="F22" s="71">
        <f t="shared" ref="F22:O22" si="7">+E22</f>
        <v>0</v>
      </c>
      <c r="G22" s="71">
        <f t="shared" si="7"/>
        <v>0</v>
      </c>
      <c r="H22" s="71">
        <f t="shared" si="7"/>
        <v>0</v>
      </c>
      <c r="I22" s="71">
        <f t="shared" si="7"/>
        <v>0</v>
      </c>
      <c r="J22" s="71">
        <f t="shared" si="7"/>
        <v>0</v>
      </c>
      <c r="K22" s="71">
        <f t="shared" si="7"/>
        <v>0</v>
      </c>
      <c r="L22" s="71">
        <f t="shared" si="7"/>
        <v>0</v>
      </c>
      <c r="M22" s="71">
        <f t="shared" si="7"/>
        <v>0</v>
      </c>
      <c r="N22" s="71">
        <f t="shared" si="7"/>
        <v>0</v>
      </c>
      <c r="O22" s="72">
        <f t="shared" si="7"/>
        <v>0</v>
      </c>
      <c r="P22" s="306"/>
    </row>
    <row r="23" spans="1:16" ht="15.5" x14ac:dyDescent="0.35">
      <c r="A23" s="33" t="s">
        <v>75</v>
      </c>
      <c r="B23" s="38"/>
      <c r="C23" s="38"/>
      <c r="D23" s="64" t="e">
        <f>SUM(D12:D22)</f>
        <v>#REF!</v>
      </c>
      <c r="E23" s="64" t="e">
        <f t="shared" ref="E23:O23" si="8">SUM(E12:E22)</f>
        <v>#REF!</v>
      </c>
      <c r="F23" s="64" t="e">
        <f t="shared" si="8"/>
        <v>#REF!</v>
      </c>
      <c r="G23" s="64" t="e">
        <f t="shared" si="8"/>
        <v>#REF!</v>
      </c>
      <c r="H23" s="64" t="e">
        <f t="shared" si="8"/>
        <v>#REF!</v>
      </c>
      <c r="I23" s="64" t="e">
        <f t="shared" si="8"/>
        <v>#REF!</v>
      </c>
      <c r="J23" s="64" t="e">
        <f t="shared" si="8"/>
        <v>#REF!</v>
      </c>
      <c r="K23" s="64" t="e">
        <f t="shared" si="8"/>
        <v>#REF!</v>
      </c>
      <c r="L23" s="64" t="e">
        <f t="shared" si="8"/>
        <v>#REF!</v>
      </c>
      <c r="M23" s="64" t="e">
        <f t="shared" si="8"/>
        <v>#REF!</v>
      </c>
      <c r="N23" s="64" t="e">
        <f t="shared" si="8"/>
        <v>#REF!</v>
      </c>
      <c r="O23" s="64" t="e">
        <f t="shared" si="8"/>
        <v>#REF!</v>
      </c>
      <c r="P23" s="306"/>
    </row>
    <row r="24" spans="1:16" ht="15.5" x14ac:dyDescent="0.35">
      <c r="A24" s="33"/>
      <c r="B24" s="38"/>
      <c r="C24" s="38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306"/>
    </row>
    <row r="25" spans="1:16" s="77" customFormat="1" ht="15.5" x14ac:dyDescent="0.35">
      <c r="A25" s="328" t="s">
        <v>76</v>
      </c>
      <c r="B25" s="329"/>
      <c r="C25" s="329"/>
      <c r="D25" s="73" t="e">
        <f t="shared" ref="D25:O25" si="9">D9-D23</f>
        <v>#REF!</v>
      </c>
      <c r="E25" s="73" t="e">
        <f t="shared" si="9"/>
        <v>#REF!</v>
      </c>
      <c r="F25" s="73" t="e">
        <f t="shared" si="9"/>
        <v>#REF!</v>
      </c>
      <c r="G25" s="73" t="e">
        <f t="shared" si="9"/>
        <v>#REF!</v>
      </c>
      <c r="H25" s="73" t="e">
        <f t="shared" si="9"/>
        <v>#REF!</v>
      </c>
      <c r="I25" s="73" t="e">
        <f t="shared" si="9"/>
        <v>#REF!</v>
      </c>
      <c r="J25" s="73" t="e">
        <f t="shared" si="9"/>
        <v>#REF!</v>
      </c>
      <c r="K25" s="73" t="e">
        <f t="shared" si="9"/>
        <v>#REF!</v>
      </c>
      <c r="L25" s="73" t="e">
        <f t="shared" si="9"/>
        <v>#REF!</v>
      </c>
      <c r="M25" s="73" t="e">
        <f t="shared" si="9"/>
        <v>#REF!</v>
      </c>
      <c r="N25" s="73" t="e">
        <f t="shared" si="9"/>
        <v>#REF!</v>
      </c>
      <c r="O25" s="74" t="e">
        <f t="shared" si="9"/>
        <v>#REF!</v>
      </c>
      <c r="P25" s="306"/>
    </row>
    <row r="26" spans="1:16" s="62" customFormat="1" ht="15.5" x14ac:dyDescent="0.35">
      <c r="A26" s="86" t="s">
        <v>77</v>
      </c>
      <c r="B26" s="87"/>
      <c r="C26" s="87"/>
      <c r="D26" s="62">
        <f>(56*26)*12</f>
        <v>17472</v>
      </c>
      <c r="E26" s="62">
        <f t="shared" ref="E26:O26" si="10">(56*26)*12</f>
        <v>17472</v>
      </c>
      <c r="F26" s="62">
        <f t="shared" si="10"/>
        <v>17472</v>
      </c>
      <c r="G26" s="62">
        <f t="shared" si="10"/>
        <v>17472</v>
      </c>
      <c r="H26" s="62">
        <f t="shared" si="10"/>
        <v>17472</v>
      </c>
      <c r="I26" s="62">
        <f t="shared" si="10"/>
        <v>17472</v>
      </c>
      <c r="J26" s="62">
        <f t="shared" si="10"/>
        <v>17472</v>
      </c>
      <c r="K26" s="62">
        <f t="shared" si="10"/>
        <v>17472</v>
      </c>
      <c r="L26" s="62">
        <f t="shared" si="10"/>
        <v>17472</v>
      </c>
      <c r="M26" s="62">
        <f t="shared" si="10"/>
        <v>17472</v>
      </c>
      <c r="N26" s="62">
        <f t="shared" si="10"/>
        <v>17472</v>
      </c>
      <c r="O26" s="62">
        <f t="shared" si="10"/>
        <v>17472</v>
      </c>
    </row>
    <row r="27" spans="1:16" s="85" customFormat="1" ht="15.5" x14ac:dyDescent="0.35">
      <c r="A27" s="83"/>
      <c r="B27" s="83"/>
      <c r="C27" s="83"/>
      <c r="D27" s="84" t="e">
        <f>D25-D26</f>
        <v>#REF!</v>
      </c>
      <c r="E27" s="84" t="e">
        <f t="shared" ref="E27:O27" si="11">E25-E26</f>
        <v>#REF!</v>
      </c>
      <c r="F27" s="84" t="e">
        <f t="shared" si="11"/>
        <v>#REF!</v>
      </c>
      <c r="G27" s="84" t="e">
        <f t="shared" si="11"/>
        <v>#REF!</v>
      </c>
      <c r="H27" s="84" t="e">
        <f t="shared" si="11"/>
        <v>#REF!</v>
      </c>
      <c r="I27" s="84" t="e">
        <f t="shared" si="11"/>
        <v>#REF!</v>
      </c>
      <c r="J27" s="84" t="e">
        <f t="shared" si="11"/>
        <v>#REF!</v>
      </c>
      <c r="K27" s="84" t="e">
        <f t="shared" si="11"/>
        <v>#REF!</v>
      </c>
      <c r="L27" s="84" t="e">
        <f t="shared" si="11"/>
        <v>#REF!</v>
      </c>
      <c r="M27" s="84" t="e">
        <f t="shared" si="11"/>
        <v>#REF!</v>
      </c>
      <c r="N27" s="84" t="e">
        <f t="shared" si="11"/>
        <v>#REF!</v>
      </c>
      <c r="O27" s="84" t="e">
        <f t="shared" si="11"/>
        <v>#REF!</v>
      </c>
    </row>
    <row r="28" spans="1:16" s="77" customFormat="1" ht="15.5" x14ac:dyDescent="0.35">
      <c r="A28" s="329"/>
      <c r="B28" s="329"/>
      <c r="C28" s="329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306"/>
    </row>
    <row r="29" spans="1:16" s="77" customFormat="1" ht="15.5" x14ac:dyDescent="0.35">
      <c r="A29" s="111" t="s">
        <v>97</v>
      </c>
      <c r="B29" s="125"/>
      <c r="C29" s="329"/>
      <c r="D29" s="64" t="e">
        <f>+D27</f>
        <v>#REF!</v>
      </c>
      <c r="E29" s="64" t="e">
        <f>D29+E27</f>
        <v>#REF!</v>
      </c>
      <c r="F29" s="64" t="e">
        <f t="shared" ref="F29:O29" si="12">E29+F27</f>
        <v>#REF!</v>
      </c>
      <c r="G29" s="64" t="e">
        <f t="shared" si="12"/>
        <v>#REF!</v>
      </c>
      <c r="H29" s="64" t="e">
        <f t="shared" si="12"/>
        <v>#REF!</v>
      </c>
      <c r="I29" s="64" t="e">
        <f t="shared" si="12"/>
        <v>#REF!</v>
      </c>
      <c r="J29" s="64" t="e">
        <f t="shared" si="12"/>
        <v>#REF!</v>
      </c>
      <c r="K29" s="64" t="e">
        <f t="shared" si="12"/>
        <v>#REF!</v>
      </c>
      <c r="L29" s="64" t="e">
        <f t="shared" si="12"/>
        <v>#REF!</v>
      </c>
      <c r="M29" s="64" t="e">
        <f t="shared" si="12"/>
        <v>#REF!</v>
      </c>
      <c r="N29" s="64" t="e">
        <f t="shared" si="12"/>
        <v>#REF!</v>
      </c>
      <c r="O29" s="64" t="e">
        <f t="shared" si="12"/>
        <v>#REF!</v>
      </c>
      <c r="P29" s="306"/>
    </row>
    <row r="30" spans="1:16" s="77" customFormat="1" ht="15.5" x14ac:dyDescent="0.35">
      <c r="A30" s="328"/>
      <c r="B30" s="329"/>
      <c r="C30" s="329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  <c r="P30" s="306"/>
    </row>
    <row r="31" spans="1:16" s="77" customFormat="1" ht="15.5" x14ac:dyDescent="0.35">
      <c r="A31" s="333" t="s">
        <v>80</v>
      </c>
      <c r="B31" s="322"/>
      <c r="C31" s="321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112"/>
    </row>
    <row r="32" spans="1:16" s="77" customFormat="1" ht="15.5" x14ac:dyDescent="0.35">
      <c r="A32" s="332" t="s">
        <v>81</v>
      </c>
      <c r="B32" s="321"/>
      <c r="C32" s="113">
        <f>1216142-750000</f>
        <v>466142</v>
      </c>
      <c r="D32" s="306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112"/>
    </row>
    <row r="33" spans="1:16" s="77" customFormat="1" ht="15.5" x14ac:dyDescent="0.35">
      <c r="A33" s="332" t="s">
        <v>82</v>
      </c>
      <c r="B33" s="321"/>
      <c r="C33" s="321"/>
      <c r="D33" s="113" t="e">
        <f>-E27</f>
        <v>#REF!</v>
      </c>
      <c r="E33" s="113" t="e">
        <f>-F27</f>
        <v>#REF!</v>
      </c>
      <c r="F33" s="113" t="e">
        <f>-G27</f>
        <v>#REF!</v>
      </c>
      <c r="G33" s="113" t="e">
        <f>-H27</f>
        <v>#REF!</v>
      </c>
      <c r="H33" s="113" t="e">
        <f>-G34</f>
        <v>#REF!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4">
        <v>0</v>
      </c>
      <c r="P33" s="306"/>
    </row>
    <row r="34" spans="1:16" s="77" customFormat="1" ht="15.5" x14ac:dyDescent="0.35">
      <c r="A34" s="333" t="s">
        <v>83</v>
      </c>
      <c r="B34" s="322"/>
      <c r="C34" s="322"/>
      <c r="D34" s="121" t="e">
        <f>C32+D33</f>
        <v>#REF!</v>
      </c>
      <c r="E34" s="121" t="e">
        <f>D34+E33</f>
        <v>#REF!</v>
      </c>
      <c r="F34" s="121" t="e">
        <f>E34+F33</f>
        <v>#REF!</v>
      </c>
      <c r="G34" s="121" t="e">
        <f>F34+G33</f>
        <v>#REF!</v>
      </c>
      <c r="H34" s="121" t="e">
        <f>G34+H33</f>
        <v>#REF!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2">
        <v>0</v>
      </c>
      <c r="P34" s="306"/>
    </row>
    <row r="35" spans="1:16" s="77" customFormat="1" ht="15.5" x14ac:dyDescent="0.35">
      <c r="A35" s="328" t="s">
        <v>84</v>
      </c>
      <c r="B35" s="329"/>
      <c r="C35" s="113">
        <f>26*6000</f>
        <v>156000</v>
      </c>
      <c r="D35" s="113">
        <v>0</v>
      </c>
      <c r="E35" s="113">
        <v>0</v>
      </c>
      <c r="F35" s="113">
        <v>0</v>
      </c>
      <c r="G35" s="113">
        <v>0</v>
      </c>
      <c r="H35" s="113" t="e">
        <f>-(I27+H33)</f>
        <v>#REF!</v>
      </c>
      <c r="I35" s="113" t="e">
        <f>-(C35+H35)</f>
        <v>#REF!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4">
        <v>0</v>
      </c>
      <c r="P35" s="306"/>
    </row>
    <row r="36" spans="1:16" s="77" customFormat="1" ht="15.5" x14ac:dyDescent="0.35">
      <c r="A36" s="334" t="s">
        <v>85</v>
      </c>
      <c r="B36" s="325"/>
      <c r="C36" s="325"/>
      <c r="D36" s="121">
        <f>C35+D35</f>
        <v>156000</v>
      </c>
      <c r="E36" s="121">
        <f>D36+E35</f>
        <v>156000</v>
      </c>
      <c r="F36" s="121">
        <f t="shared" ref="F36:H36" si="13">E36+F35</f>
        <v>156000</v>
      </c>
      <c r="G36" s="121">
        <f t="shared" si="13"/>
        <v>156000</v>
      </c>
      <c r="H36" s="121" t="e">
        <f t="shared" si="13"/>
        <v>#REF!</v>
      </c>
      <c r="I36" s="121" t="e">
        <f>H36+I37</f>
        <v>#REF!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2">
        <v>0</v>
      </c>
      <c r="P36" s="306"/>
    </row>
    <row r="37" spans="1:16" s="77" customFormat="1" ht="15.5" x14ac:dyDescent="0.35">
      <c r="A37" s="328"/>
      <c r="B37" s="329"/>
      <c r="C37" s="113"/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113"/>
      <c r="J37" s="113">
        <f>-(C37+I37)</f>
        <v>0</v>
      </c>
      <c r="K37" s="113">
        <v>0</v>
      </c>
      <c r="L37" s="113">
        <v>0</v>
      </c>
      <c r="M37" s="113">
        <v>0</v>
      </c>
      <c r="N37" s="113">
        <v>0</v>
      </c>
      <c r="O37" s="114">
        <v>0</v>
      </c>
      <c r="P37" s="306"/>
    </row>
    <row r="38" spans="1:16" s="77" customFormat="1" ht="15.5" x14ac:dyDescent="0.35">
      <c r="A38" s="330"/>
      <c r="B38" s="326"/>
      <c r="C38" s="326"/>
      <c r="D38" s="121">
        <f>C37+D37</f>
        <v>0</v>
      </c>
      <c r="E38" s="121">
        <f>D38+E37</f>
        <v>0</v>
      </c>
      <c r="F38" s="121">
        <f t="shared" ref="F38:O38" si="14">E38+F37</f>
        <v>0</v>
      </c>
      <c r="G38" s="121">
        <f t="shared" si="14"/>
        <v>0</v>
      </c>
      <c r="H38" s="121">
        <f t="shared" si="14"/>
        <v>0</v>
      </c>
      <c r="I38" s="121"/>
      <c r="J38" s="121">
        <f t="shared" si="14"/>
        <v>0</v>
      </c>
      <c r="K38" s="121">
        <f t="shared" si="14"/>
        <v>0</v>
      </c>
      <c r="L38" s="121">
        <f t="shared" si="14"/>
        <v>0</v>
      </c>
      <c r="M38" s="121">
        <f t="shared" si="14"/>
        <v>0</v>
      </c>
      <c r="N38" s="121">
        <f t="shared" si="14"/>
        <v>0</v>
      </c>
      <c r="O38" s="122">
        <f t="shared" si="14"/>
        <v>0</v>
      </c>
      <c r="P38" s="306"/>
    </row>
    <row r="39" spans="1:16" s="77" customFormat="1" ht="15.5" x14ac:dyDescent="0.35">
      <c r="A39" s="34"/>
      <c r="B39" s="39"/>
      <c r="C39" s="39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306"/>
    </row>
    <row r="40" spans="1:16" ht="15" thickBot="1" x14ac:dyDescent="0.4">
      <c r="A40" s="111" t="s">
        <v>88</v>
      </c>
      <c r="B40" s="125"/>
      <c r="C40" s="327"/>
      <c r="D40" s="105" t="e">
        <f t="shared" ref="D40:O40" si="15">E27+D33+D35+D37</f>
        <v>#REF!</v>
      </c>
      <c r="E40" s="105" t="e">
        <f t="shared" si="15"/>
        <v>#REF!</v>
      </c>
      <c r="F40" s="105" t="e">
        <f t="shared" si="15"/>
        <v>#REF!</v>
      </c>
      <c r="G40" s="105" t="e">
        <f t="shared" si="15"/>
        <v>#REF!</v>
      </c>
      <c r="H40" s="105" t="e">
        <f t="shared" si="15"/>
        <v>#REF!</v>
      </c>
      <c r="I40" s="105" t="e">
        <f t="shared" si="15"/>
        <v>#REF!</v>
      </c>
      <c r="J40" s="105" t="e">
        <f t="shared" si="15"/>
        <v>#REF!</v>
      </c>
      <c r="K40" s="105" t="e">
        <f t="shared" si="15"/>
        <v>#REF!</v>
      </c>
      <c r="L40" s="105" t="e">
        <f t="shared" si="15"/>
        <v>#REF!</v>
      </c>
      <c r="M40" s="105" t="e">
        <f t="shared" si="15"/>
        <v>#REF!</v>
      </c>
      <c r="N40" s="105" t="e">
        <f t="shared" si="15"/>
        <v>#REF!</v>
      </c>
      <c r="O40" s="123">
        <f t="shared" si="15"/>
        <v>0</v>
      </c>
      <c r="P40" s="306"/>
    </row>
    <row r="41" spans="1:16" ht="15" thickTop="1" x14ac:dyDescent="0.35">
      <c r="A41" s="115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112"/>
    </row>
    <row r="42" spans="1:16" ht="15.5" hidden="1" x14ac:dyDescent="0.35">
      <c r="A42" s="329" t="s">
        <v>99</v>
      </c>
      <c r="B42" s="327"/>
      <c r="C42" s="327"/>
      <c r="D42" s="113" t="e">
        <f>D27-C32-C35</f>
        <v>#REF!</v>
      </c>
      <c r="E42" s="113" t="e">
        <f>D42+E27</f>
        <v>#REF!</v>
      </c>
      <c r="F42" s="113" t="e">
        <f t="shared" ref="F42:O42" si="16">E42+F27</f>
        <v>#REF!</v>
      </c>
      <c r="G42" s="113" t="e">
        <f t="shared" si="16"/>
        <v>#REF!</v>
      </c>
      <c r="H42" s="113" t="e">
        <f t="shared" si="16"/>
        <v>#REF!</v>
      </c>
      <c r="I42" s="113" t="e">
        <f t="shared" si="16"/>
        <v>#REF!</v>
      </c>
      <c r="J42" s="113" t="e">
        <f t="shared" si="16"/>
        <v>#REF!</v>
      </c>
      <c r="K42" s="113" t="e">
        <f t="shared" si="16"/>
        <v>#REF!</v>
      </c>
      <c r="L42" s="113" t="e">
        <f t="shared" si="16"/>
        <v>#REF!</v>
      </c>
      <c r="M42" s="113" t="e">
        <f t="shared" si="16"/>
        <v>#REF!</v>
      </c>
      <c r="N42" s="113" t="e">
        <f t="shared" si="16"/>
        <v>#REF!</v>
      </c>
      <c r="O42" s="113" t="e">
        <f t="shared" si="16"/>
        <v>#REF!</v>
      </c>
      <c r="P42" s="113"/>
    </row>
    <row r="43" spans="1:16" ht="15.5" hidden="1" x14ac:dyDescent="0.35">
      <c r="A43" s="329" t="s">
        <v>100</v>
      </c>
      <c r="B43" s="321"/>
      <c r="C43" s="306"/>
      <c r="D43" s="306"/>
      <c r="E43" s="113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12"/>
    </row>
    <row r="44" spans="1:16" ht="15.5" x14ac:dyDescent="0.35">
      <c r="A44" s="328"/>
      <c r="B44" s="329"/>
      <c r="C44" s="329"/>
      <c r="D44" s="327" t="s">
        <v>92</v>
      </c>
      <c r="E44" s="327"/>
      <c r="F44" s="327"/>
      <c r="G44" s="327"/>
      <c r="H44" s="327"/>
      <c r="I44" s="327"/>
      <c r="J44" s="306"/>
      <c r="K44" s="327"/>
      <c r="L44" s="327"/>
      <c r="M44" s="327"/>
      <c r="N44" s="327"/>
      <c r="O44" s="327"/>
      <c r="P44" s="112"/>
    </row>
    <row r="45" spans="1:16" ht="16" thickBot="1" x14ac:dyDescent="0.4">
      <c r="A45" s="328"/>
      <c r="B45" s="329"/>
      <c r="C45" s="329"/>
      <c r="D45" s="336" t="s">
        <v>93</v>
      </c>
      <c r="E45" s="336"/>
      <c r="F45" s="336"/>
      <c r="G45" s="336"/>
      <c r="H45" s="336"/>
      <c r="I45" s="336"/>
      <c r="J45" s="306"/>
      <c r="K45" s="336"/>
      <c r="L45" s="336"/>
      <c r="M45" s="336"/>
      <c r="N45" s="336"/>
      <c r="O45" s="336"/>
      <c r="P45" s="120"/>
    </row>
    <row r="46" spans="1:16" ht="15.5" x14ac:dyDescent="0.35">
      <c r="A46" s="328"/>
      <c r="B46" s="329"/>
      <c r="C46" s="329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306"/>
    </row>
    <row r="47" spans="1:16" ht="15.5" x14ac:dyDescent="0.35">
      <c r="A47" s="15"/>
      <c r="B47" s="1"/>
      <c r="C47" s="1"/>
      <c r="D47" s="67"/>
      <c r="E47" s="67"/>
      <c r="F47" s="67"/>
      <c r="G47" s="67"/>
      <c r="H47" s="67"/>
      <c r="I47" s="67"/>
      <c r="J47" s="75"/>
      <c r="K47" s="67"/>
      <c r="L47" s="67"/>
      <c r="M47" s="67"/>
      <c r="N47" s="67"/>
      <c r="O47" s="68"/>
      <c r="P47" s="306"/>
    </row>
    <row r="48" spans="1:16" x14ac:dyDescent="0.35">
      <c r="A48" s="30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</row>
    <row r="49" spans="1:16" x14ac:dyDescent="0.35">
      <c r="A49" s="12"/>
      <c r="B49" s="12"/>
      <c r="C49" s="12"/>
      <c r="D49" s="495" t="s">
        <v>92</v>
      </c>
      <c r="E49" s="495"/>
      <c r="F49" s="495"/>
      <c r="G49" s="495"/>
      <c r="H49" s="495"/>
      <c r="I49" s="495"/>
      <c r="J49" s="306"/>
      <c r="K49" s="306"/>
      <c r="L49" s="306"/>
      <c r="M49" s="306"/>
      <c r="N49" s="306"/>
      <c r="O49" s="306"/>
      <c r="P49" s="306"/>
    </row>
    <row r="50" spans="1:16" x14ac:dyDescent="0.35">
      <c r="A50" s="12"/>
      <c r="B50" s="12"/>
      <c r="C50" s="12"/>
      <c r="D50" s="495" t="s">
        <v>93</v>
      </c>
      <c r="E50" s="495"/>
      <c r="F50" s="495"/>
      <c r="G50" s="495"/>
      <c r="H50" s="306"/>
      <c r="I50" s="306"/>
      <c r="J50" s="306"/>
      <c r="K50" s="306"/>
      <c r="L50" s="306"/>
      <c r="M50" s="306"/>
      <c r="N50" s="306"/>
      <c r="O50" s="306"/>
      <c r="P50" s="306"/>
    </row>
    <row r="51" spans="1:16" x14ac:dyDescent="0.35">
      <c r="A51" s="12"/>
      <c r="B51" s="12"/>
      <c r="C51" s="12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</row>
    <row r="53" spans="1:16" x14ac:dyDescent="0.35">
      <c r="A53" s="8"/>
      <c r="B53" s="8"/>
      <c r="C53" s="8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</row>
    <row r="54" spans="1:16" x14ac:dyDescent="0.35">
      <c r="A54" s="9"/>
      <c r="B54" s="9"/>
      <c r="C54" s="9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</row>
    <row r="55" spans="1:16" x14ac:dyDescent="0.35">
      <c r="A55" s="9"/>
      <c r="B55" s="9"/>
      <c r="C55" s="9"/>
      <c r="D55" s="306"/>
      <c r="E55" s="306"/>
      <c r="F55" s="306"/>
      <c r="G55" s="13"/>
      <c r="H55" s="14"/>
      <c r="I55" s="26"/>
      <c r="J55" s="26"/>
      <c r="K55" s="26"/>
      <c r="L55" s="26"/>
      <c r="M55" s="26"/>
      <c r="N55" s="26"/>
      <c r="O55" s="327"/>
      <c r="P55" s="306"/>
    </row>
    <row r="56" spans="1:16" x14ac:dyDescent="0.35">
      <c r="A56" s="10"/>
      <c r="B56" s="10"/>
      <c r="C56" s="10"/>
      <c r="D56" s="306"/>
      <c r="E56" s="306"/>
      <c r="F56" s="306"/>
      <c r="G56" s="306"/>
      <c r="H56" s="35"/>
      <c r="I56" s="306"/>
      <c r="J56" s="306"/>
      <c r="K56" s="306"/>
      <c r="L56" s="306"/>
      <c r="M56" s="306"/>
      <c r="N56" s="306"/>
      <c r="O56" s="327"/>
      <c r="P56" s="306"/>
    </row>
    <row r="57" spans="1:16" x14ac:dyDescent="0.35">
      <c r="A57" s="11"/>
      <c r="B57" s="11"/>
      <c r="C57" s="11"/>
      <c r="D57" s="306"/>
      <c r="E57" s="306"/>
      <c r="F57" s="306"/>
      <c r="G57" s="306"/>
      <c r="H57" s="14"/>
      <c r="I57" s="306"/>
      <c r="J57" s="306"/>
      <c r="K57" s="306"/>
      <c r="L57" s="306"/>
      <c r="M57" s="306"/>
      <c r="N57" s="306"/>
      <c r="O57" s="327"/>
      <c r="P57" s="306"/>
    </row>
    <row r="58" spans="1:16" x14ac:dyDescent="0.35">
      <c r="A58" s="11"/>
      <c r="B58" s="11"/>
      <c r="C58" s="11"/>
      <c r="D58" s="306"/>
      <c r="E58" s="306"/>
      <c r="F58" s="306"/>
      <c r="G58" s="306"/>
      <c r="H58" s="14"/>
      <c r="I58" s="306"/>
      <c r="J58" s="306"/>
      <c r="K58" s="306"/>
      <c r="L58" s="306"/>
      <c r="M58" s="306"/>
      <c r="N58" s="306"/>
      <c r="O58" s="327"/>
      <c r="P58" s="306"/>
    </row>
    <row r="59" spans="1:16" x14ac:dyDescent="0.35">
      <c r="A59" s="10"/>
      <c r="B59" s="10"/>
      <c r="C59" s="10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27"/>
      <c r="P59" s="306"/>
    </row>
    <row r="60" spans="1:16" x14ac:dyDescent="0.35">
      <c r="A60" s="10"/>
      <c r="B60" s="10"/>
      <c r="C60" s="10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27"/>
      <c r="P60" s="306"/>
    </row>
  </sheetData>
  <mergeCells count="4">
    <mergeCell ref="A1:O1"/>
    <mergeCell ref="A2:O2"/>
    <mergeCell ref="D49:I49"/>
    <mergeCell ref="D50:G5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61"/>
  <sheetViews>
    <sheetView zoomScale="80" zoomScaleNormal="80" workbookViewId="0">
      <selection sqref="A1:O1"/>
    </sheetView>
  </sheetViews>
  <sheetFormatPr defaultColWidth="9.1796875" defaultRowHeight="14.5" x14ac:dyDescent="0.35"/>
  <cols>
    <col min="1" max="1" width="38.1796875" style="132" customWidth="1"/>
    <col min="2" max="2" width="17.54296875" style="132" customWidth="1"/>
    <col min="3" max="3" width="13.453125" style="132" customWidth="1"/>
    <col min="4" max="15" width="15.7265625" style="132" customWidth="1"/>
    <col min="16" max="16384" width="9.1796875" style="132"/>
  </cols>
  <sheetData>
    <row r="1" spans="1:15" ht="18.5" x14ac:dyDescent="0.45">
      <c r="A1" s="525" t="s">
        <v>54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8"/>
    </row>
    <row r="2" spans="1:15" ht="15.5" x14ac:dyDescent="0.35">
      <c r="A2" s="527" t="s">
        <v>111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29"/>
    </row>
    <row r="3" spans="1:15" ht="16" thickBot="1" x14ac:dyDescent="0.4">
      <c r="A3" s="16"/>
      <c r="B3" s="36"/>
      <c r="C3" s="36"/>
      <c r="D3" s="2">
        <v>2017</v>
      </c>
      <c r="E3" s="63">
        <v>2018</v>
      </c>
      <c r="F3" s="2">
        <v>2019</v>
      </c>
      <c r="G3" s="2">
        <v>2020</v>
      </c>
      <c r="H3" s="2">
        <v>2021</v>
      </c>
      <c r="I3" s="2">
        <v>2022</v>
      </c>
      <c r="J3" s="2">
        <v>2023</v>
      </c>
      <c r="K3" s="2">
        <v>2024</v>
      </c>
      <c r="L3" s="2">
        <v>2025</v>
      </c>
      <c r="M3" s="2">
        <v>2026</v>
      </c>
      <c r="N3" s="2">
        <v>2027</v>
      </c>
      <c r="O3" s="17">
        <v>2028</v>
      </c>
    </row>
    <row r="4" spans="1:15" ht="15.5" x14ac:dyDescent="0.35">
      <c r="A4" s="18" t="s">
        <v>57</v>
      </c>
      <c r="B4" s="4"/>
      <c r="C4" s="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62" customFormat="1" ht="15.5" x14ac:dyDescent="0.35">
      <c r="A5" s="58" t="s">
        <v>58</v>
      </c>
      <c r="B5" s="59"/>
      <c r="C5" s="59"/>
      <c r="D5" s="60">
        <f>Overview!V26</f>
        <v>286368</v>
      </c>
      <c r="E5" s="60">
        <f>+D5</f>
        <v>286368</v>
      </c>
      <c r="F5" s="60">
        <f t="shared" ref="F5:O6" si="0">E5*101%</f>
        <v>289231.68</v>
      </c>
      <c r="G5" s="60">
        <f t="shared" si="0"/>
        <v>292123.99680000002</v>
      </c>
      <c r="H5" s="60">
        <f t="shared" si="0"/>
        <v>295045.236768</v>
      </c>
      <c r="I5" s="60">
        <f t="shared" si="0"/>
        <v>297995.68913568003</v>
      </c>
      <c r="J5" s="60">
        <f t="shared" si="0"/>
        <v>300975.64602703683</v>
      </c>
      <c r="K5" s="60">
        <f t="shared" si="0"/>
        <v>303985.4024873072</v>
      </c>
      <c r="L5" s="60">
        <f t="shared" si="0"/>
        <v>307025.25651218026</v>
      </c>
      <c r="M5" s="60">
        <f t="shared" si="0"/>
        <v>310095.50907730206</v>
      </c>
      <c r="N5" s="60">
        <f t="shared" ref="N5" si="1">M5*103%</f>
        <v>319398.37434962112</v>
      </c>
      <c r="O5" s="61">
        <f>N5*101%</f>
        <v>322592.35809311736</v>
      </c>
    </row>
    <row r="6" spans="1:15" s="62" customFormat="1" ht="15.5" x14ac:dyDescent="0.35">
      <c r="A6" s="58" t="s">
        <v>59</v>
      </c>
      <c r="B6" s="59"/>
      <c r="C6" s="59"/>
      <c r="D6" s="60" t="e">
        <f>'Data Input'!#REF!</f>
        <v>#REF!</v>
      </c>
      <c r="E6" s="60" t="e">
        <f>D6*101%</f>
        <v>#REF!</v>
      </c>
      <c r="F6" s="60" t="e">
        <f t="shared" si="0"/>
        <v>#REF!</v>
      </c>
      <c r="G6" s="60" t="e">
        <f t="shared" si="0"/>
        <v>#REF!</v>
      </c>
      <c r="H6" s="60" t="e">
        <f t="shared" si="0"/>
        <v>#REF!</v>
      </c>
      <c r="I6" s="60" t="e">
        <f t="shared" si="0"/>
        <v>#REF!</v>
      </c>
      <c r="J6" s="60" t="e">
        <f t="shared" si="0"/>
        <v>#REF!</v>
      </c>
      <c r="K6" s="60" t="e">
        <f t="shared" si="0"/>
        <v>#REF!</v>
      </c>
      <c r="L6" s="60" t="e">
        <f t="shared" si="0"/>
        <v>#REF!</v>
      </c>
      <c r="M6" s="60" t="e">
        <f t="shared" si="0"/>
        <v>#REF!</v>
      </c>
      <c r="N6" s="60" t="e">
        <f t="shared" si="0"/>
        <v>#REF!</v>
      </c>
      <c r="O6" s="61" t="e">
        <f t="shared" si="0"/>
        <v>#REF!</v>
      </c>
    </row>
    <row r="7" spans="1:15" s="62" customFormat="1" ht="15.5" x14ac:dyDescent="0.35">
      <c r="A7" s="58" t="s">
        <v>60</v>
      </c>
      <c r="B7" s="59"/>
      <c r="C7" s="59"/>
      <c r="D7" s="60">
        <f>((25*23)*12)</f>
        <v>6900</v>
      </c>
      <c r="E7" s="60">
        <f t="shared" ref="E7:O7" si="2">((25*23)*12)</f>
        <v>6900</v>
      </c>
      <c r="F7" s="60">
        <f t="shared" si="2"/>
        <v>6900</v>
      </c>
      <c r="G7" s="60">
        <f t="shared" si="2"/>
        <v>6900</v>
      </c>
      <c r="H7" s="60">
        <f t="shared" si="2"/>
        <v>6900</v>
      </c>
      <c r="I7" s="60">
        <f t="shared" si="2"/>
        <v>6900</v>
      </c>
      <c r="J7" s="60">
        <f t="shared" si="2"/>
        <v>6900</v>
      </c>
      <c r="K7" s="60">
        <f t="shared" si="2"/>
        <v>6900</v>
      </c>
      <c r="L7" s="60">
        <f t="shared" si="2"/>
        <v>6900</v>
      </c>
      <c r="M7" s="60">
        <f t="shared" si="2"/>
        <v>6900</v>
      </c>
      <c r="N7" s="60">
        <f t="shared" si="2"/>
        <v>6900</v>
      </c>
      <c r="O7" s="61">
        <f t="shared" si="2"/>
        <v>6900</v>
      </c>
    </row>
    <row r="8" spans="1:15" ht="15.5" x14ac:dyDescent="0.35">
      <c r="A8" s="19" t="s">
        <v>61</v>
      </c>
      <c r="B8" s="5"/>
      <c r="C8" s="5"/>
      <c r="D8" s="81" t="e">
        <f>'Data Input'!#REF!</f>
        <v>#REF!</v>
      </c>
      <c r="E8" s="81" t="e">
        <f>D8*101%</f>
        <v>#REF!</v>
      </c>
      <c r="F8" s="81" t="e">
        <f t="shared" ref="F8:O8" si="3">E8*101%</f>
        <v>#REF!</v>
      </c>
      <c r="G8" s="81" t="e">
        <f t="shared" si="3"/>
        <v>#REF!</v>
      </c>
      <c r="H8" s="81" t="e">
        <f t="shared" si="3"/>
        <v>#REF!</v>
      </c>
      <c r="I8" s="81" t="e">
        <f t="shared" si="3"/>
        <v>#REF!</v>
      </c>
      <c r="J8" s="81" t="e">
        <f t="shared" si="3"/>
        <v>#REF!</v>
      </c>
      <c r="K8" s="81" t="e">
        <f t="shared" si="3"/>
        <v>#REF!</v>
      </c>
      <c r="L8" s="81" t="e">
        <f t="shared" si="3"/>
        <v>#REF!</v>
      </c>
      <c r="M8" s="81" t="e">
        <f t="shared" si="3"/>
        <v>#REF!</v>
      </c>
      <c r="N8" s="81" t="e">
        <f t="shared" si="3"/>
        <v>#REF!</v>
      </c>
      <c r="O8" s="106" t="e">
        <f t="shared" si="3"/>
        <v>#REF!</v>
      </c>
    </row>
    <row r="9" spans="1:15" ht="15.5" x14ac:dyDescent="0.35">
      <c r="A9" s="32" t="s">
        <v>62</v>
      </c>
      <c r="B9" s="37"/>
      <c r="C9" s="37"/>
      <c r="D9" s="64" t="e">
        <f t="shared" ref="D9:O9" si="4">SUM(D5:D8)</f>
        <v>#REF!</v>
      </c>
      <c r="E9" s="64" t="e">
        <f t="shared" si="4"/>
        <v>#REF!</v>
      </c>
      <c r="F9" s="64" t="e">
        <f t="shared" si="4"/>
        <v>#REF!</v>
      </c>
      <c r="G9" s="64" t="e">
        <f t="shared" si="4"/>
        <v>#REF!</v>
      </c>
      <c r="H9" s="64" t="e">
        <f t="shared" si="4"/>
        <v>#REF!</v>
      </c>
      <c r="I9" s="64" t="e">
        <f t="shared" si="4"/>
        <v>#REF!</v>
      </c>
      <c r="J9" s="64" t="e">
        <f t="shared" si="4"/>
        <v>#REF!</v>
      </c>
      <c r="K9" s="64" t="e">
        <f t="shared" si="4"/>
        <v>#REF!</v>
      </c>
      <c r="L9" s="64" t="e">
        <f t="shared" si="4"/>
        <v>#REF!</v>
      </c>
      <c r="M9" s="64" t="e">
        <f t="shared" si="4"/>
        <v>#REF!</v>
      </c>
      <c r="N9" s="64" t="e">
        <f t="shared" si="4"/>
        <v>#REF!</v>
      </c>
      <c r="O9" s="65" t="e">
        <f t="shared" si="4"/>
        <v>#REF!</v>
      </c>
    </row>
    <row r="10" spans="1:15" ht="15.5" x14ac:dyDescent="0.35">
      <c r="A10" s="21"/>
      <c r="B10" s="7"/>
      <c r="C10" s="7"/>
      <c r="D10" s="29"/>
      <c r="E10" s="29"/>
      <c r="F10" s="29"/>
      <c r="G10" s="29"/>
      <c r="H10" s="29"/>
      <c r="I10" s="29"/>
      <c r="J10" s="29"/>
      <c r="K10" s="29"/>
      <c r="L10" s="31"/>
      <c r="M10" s="29"/>
      <c r="N10" s="29"/>
      <c r="O10" s="30"/>
    </row>
    <row r="11" spans="1:15" ht="15.5" x14ac:dyDescent="0.35">
      <c r="A11" s="20" t="s">
        <v>63</v>
      </c>
      <c r="B11" s="6"/>
      <c r="C11" s="6"/>
      <c r="D11" s="29"/>
      <c r="E11" s="29"/>
      <c r="F11" s="29"/>
      <c r="G11" s="29"/>
      <c r="H11" s="29"/>
      <c r="I11" s="29"/>
      <c r="J11" s="29"/>
      <c r="K11" s="29"/>
      <c r="L11" s="31"/>
      <c r="M11" s="29"/>
      <c r="N11" s="29"/>
      <c r="O11" s="30"/>
    </row>
    <row r="12" spans="1:15" ht="15.5" x14ac:dyDescent="0.35">
      <c r="A12" s="22" t="s">
        <v>64</v>
      </c>
      <c r="B12" s="8"/>
      <c r="C12" s="8"/>
      <c r="D12" s="67" t="e">
        <f>'Data Input'!#REF!</f>
        <v>#REF!</v>
      </c>
      <c r="E12" s="67" t="e">
        <f t="shared" ref="E12:O12" si="5">D12*0.03+D12</f>
        <v>#REF!</v>
      </c>
      <c r="F12" s="67" t="e">
        <f t="shared" si="5"/>
        <v>#REF!</v>
      </c>
      <c r="G12" s="67" t="e">
        <f t="shared" si="5"/>
        <v>#REF!</v>
      </c>
      <c r="H12" s="67" t="e">
        <f t="shared" si="5"/>
        <v>#REF!</v>
      </c>
      <c r="I12" s="67" t="e">
        <f t="shared" si="5"/>
        <v>#REF!</v>
      </c>
      <c r="J12" s="67" t="e">
        <f t="shared" si="5"/>
        <v>#REF!</v>
      </c>
      <c r="K12" s="67" t="e">
        <f t="shared" si="5"/>
        <v>#REF!</v>
      </c>
      <c r="L12" s="67" t="e">
        <f t="shared" si="5"/>
        <v>#REF!</v>
      </c>
      <c r="M12" s="67" t="e">
        <f t="shared" si="5"/>
        <v>#REF!</v>
      </c>
      <c r="N12" s="67" t="e">
        <f t="shared" si="5"/>
        <v>#REF!</v>
      </c>
      <c r="O12" s="68" t="e">
        <f t="shared" si="5"/>
        <v>#REF!</v>
      </c>
    </row>
    <row r="13" spans="1:15" ht="15.5" x14ac:dyDescent="0.35">
      <c r="A13" s="23" t="s">
        <v>65</v>
      </c>
      <c r="B13" s="9"/>
      <c r="C13" s="9"/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8">
        <v>0</v>
      </c>
    </row>
    <row r="14" spans="1:15" x14ac:dyDescent="0.35">
      <c r="A14" s="24" t="s">
        <v>66</v>
      </c>
      <c r="B14" s="10"/>
      <c r="C14" s="10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</row>
    <row r="15" spans="1:15" ht="15.5" x14ac:dyDescent="0.35">
      <c r="A15" s="25" t="s">
        <v>67</v>
      </c>
      <c r="B15" s="11"/>
      <c r="C15" s="11"/>
      <c r="D15" s="67" t="e">
        <f>'Data Input'!#REF!</f>
        <v>#REF!</v>
      </c>
      <c r="E15" s="67" t="e">
        <f t="shared" ref="E15:O21" si="6">D15*103%</f>
        <v>#REF!</v>
      </c>
      <c r="F15" s="67" t="e">
        <f t="shared" si="6"/>
        <v>#REF!</v>
      </c>
      <c r="G15" s="67" t="e">
        <f t="shared" si="6"/>
        <v>#REF!</v>
      </c>
      <c r="H15" s="67" t="e">
        <f t="shared" si="6"/>
        <v>#REF!</v>
      </c>
      <c r="I15" s="67" t="e">
        <f t="shared" si="6"/>
        <v>#REF!</v>
      </c>
      <c r="J15" s="67" t="e">
        <f t="shared" si="6"/>
        <v>#REF!</v>
      </c>
      <c r="K15" s="67" t="e">
        <f t="shared" si="6"/>
        <v>#REF!</v>
      </c>
      <c r="L15" s="67" t="e">
        <f t="shared" si="6"/>
        <v>#REF!</v>
      </c>
      <c r="M15" s="67" t="e">
        <f t="shared" si="6"/>
        <v>#REF!</v>
      </c>
      <c r="N15" s="67" t="e">
        <f t="shared" si="6"/>
        <v>#REF!</v>
      </c>
      <c r="O15" s="68" t="e">
        <f t="shared" si="6"/>
        <v>#REF!</v>
      </c>
    </row>
    <row r="16" spans="1:15" ht="15.5" x14ac:dyDescent="0.35">
      <c r="A16" s="25" t="s">
        <v>68</v>
      </c>
      <c r="B16" s="11"/>
      <c r="C16" s="11"/>
      <c r="D16" s="67" t="e">
        <f>'Data Input'!#REF!</f>
        <v>#REF!</v>
      </c>
      <c r="E16" s="67" t="e">
        <f t="shared" si="6"/>
        <v>#REF!</v>
      </c>
      <c r="F16" s="67" t="e">
        <f t="shared" si="6"/>
        <v>#REF!</v>
      </c>
      <c r="G16" s="67" t="e">
        <f t="shared" si="6"/>
        <v>#REF!</v>
      </c>
      <c r="H16" s="67" t="e">
        <f t="shared" si="6"/>
        <v>#REF!</v>
      </c>
      <c r="I16" s="67" t="e">
        <f t="shared" si="6"/>
        <v>#REF!</v>
      </c>
      <c r="J16" s="67" t="e">
        <f t="shared" si="6"/>
        <v>#REF!</v>
      </c>
      <c r="K16" s="67" t="e">
        <f t="shared" si="6"/>
        <v>#REF!</v>
      </c>
      <c r="L16" s="67" t="e">
        <f t="shared" si="6"/>
        <v>#REF!</v>
      </c>
      <c r="M16" s="67" t="e">
        <f t="shared" si="6"/>
        <v>#REF!</v>
      </c>
      <c r="N16" s="67" t="e">
        <f t="shared" si="6"/>
        <v>#REF!</v>
      </c>
      <c r="O16" s="68" t="e">
        <f t="shared" si="6"/>
        <v>#REF!</v>
      </c>
    </row>
    <row r="17" spans="1:16" ht="15.5" x14ac:dyDescent="0.35">
      <c r="A17" s="24" t="s">
        <v>69</v>
      </c>
      <c r="B17" s="10"/>
      <c r="C17" s="10"/>
      <c r="D17" s="67"/>
      <c r="E17" s="67">
        <f t="shared" si="6"/>
        <v>0</v>
      </c>
      <c r="F17" s="67">
        <f t="shared" si="6"/>
        <v>0</v>
      </c>
      <c r="G17" s="67">
        <f t="shared" si="6"/>
        <v>0</v>
      </c>
      <c r="H17" s="67">
        <f t="shared" si="6"/>
        <v>0</v>
      </c>
      <c r="I17" s="67">
        <f t="shared" si="6"/>
        <v>0</v>
      </c>
      <c r="J17" s="67">
        <f t="shared" si="6"/>
        <v>0</v>
      </c>
      <c r="K17" s="67">
        <f t="shared" si="6"/>
        <v>0</v>
      </c>
      <c r="L17" s="67">
        <f t="shared" si="6"/>
        <v>0</v>
      </c>
      <c r="M17" s="67">
        <f t="shared" si="6"/>
        <v>0</v>
      </c>
      <c r="N17" s="67">
        <f t="shared" si="6"/>
        <v>0</v>
      </c>
      <c r="O17" s="68">
        <f t="shared" si="6"/>
        <v>0</v>
      </c>
      <c r="P17" s="306"/>
    </row>
    <row r="18" spans="1:16" ht="15.5" x14ac:dyDescent="0.35">
      <c r="A18" s="25" t="s">
        <v>70</v>
      </c>
      <c r="B18" s="11"/>
      <c r="C18" s="11"/>
      <c r="D18" s="67" t="e">
        <f>'Data Input'!#REF!</f>
        <v>#REF!</v>
      </c>
      <c r="E18" s="67" t="e">
        <f t="shared" si="6"/>
        <v>#REF!</v>
      </c>
      <c r="F18" s="67" t="e">
        <f t="shared" si="6"/>
        <v>#REF!</v>
      </c>
      <c r="G18" s="67" t="e">
        <f t="shared" si="6"/>
        <v>#REF!</v>
      </c>
      <c r="H18" s="67" t="e">
        <f t="shared" si="6"/>
        <v>#REF!</v>
      </c>
      <c r="I18" s="67" t="e">
        <f t="shared" si="6"/>
        <v>#REF!</v>
      </c>
      <c r="J18" s="67" t="e">
        <f t="shared" si="6"/>
        <v>#REF!</v>
      </c>
      <c r="K18" s="67" t="e">
        <f t="shared" si="6"/>
        <v>#REF!</v>
      </c>
      <c r="L18" s="67" t="e">
        <f t="shared" si="6"/>
        <v>#REF!</v>
      </c>
      <c r="M18" s="67" t="e">
        <f t="shared" si="6"/>
        <v>#REF!</v>
      </c>
      <c r="N18" s="67" t="e">
        <f t="shared" si="6"/>
        <v>#REF!</v>
      </c>
      <c r="O18" s="68" t="e">
        <f t="shared" si="6"/>
        <v>#REF!</v>
      </c>
      <c r="P18" s="306"/>
    </row>
    <row r="19" spans="1:16" ht="15.5" x14ac:dyDescent="0.35">
      <c r="A19" s="25" t="s">
        <v>71</v>
      </c>
      <c r="B19" s="11"/>
      <c r="C19" s="11"/>
      <c r="D19" s="67" t="e">
        <f>'Data Input'!#REF!</f>
        <v>#REF!</v>
      </c>
      <c r="E19" s="67" t="e">
        <f t="shared" si="6"/>
        <v>#REF!</v>
      </c>
      <c r="F19" s="67" t="e">
        <f t="shared" si="6"/>
        <v>#REF!</v>
      </c>
      <c r="G19" s="67" t="e">
        <f t="shared" si="6"/>
        <v>#REF!</v>
      </c>
      <c r="H19" s="67" t="e">
        <f t="shared" si="6"/>
        <v>#REF!</v>
      </c>
      <c r="I19" s="67" t="e">
        <f t="shared" si="6"/>
        <v>#REF!</v>
      </c>
      <c r="J19" s="67" t="e">
        <f t="shared" si="6"/>
        <v>#REF!</v>
      </c>
      <c r="K19" s="67" t="e">
        <f t="shared" si="6"/>
        <v>#REF!</v>
      </c>
      <c r="L19" s="67" t="e">
        <f t="shared" si="6"/>
        <v>#REF!</v>
      </c>
      <c r="M19" s="67" t="e">
        <f t="shared" si="6"/>
        <v>#REF!</v>
      </c>
      <c r="N19" s="67" t="e">
        <f t="shared" si="6"/>
        <v>#REF!</v>
      </c>
      <c r="O19" s="68" t="e">
        <f t="shared" si="6"/>
        <v>#REF!</v>
      </c>
      <c r="P19" s="306"/>
    </row>
    <row r="20" spans="1:16" ht="15.5" x14ac:dyDescent="0.35">
      <c r="A20" s="22" t="s">
        <v>72</v>
      </c>
      <c r="B20" s="8"/>
      <c r="C20" s="8"/>
      <c r="D20" s="67" t="e">
        <f>'Data Input'!#REF!</f>
        <v>#REF!</v>
      </c>
      <c r="E20" s="67" t="e">
        <f t="shared" si="6"/>
        <v>#REF!</v>
      </c>
      <c r="F20" s="67" t="e">
        <f t="shared" si="6"/>
        <v>#REF!</v>
      </c>
      <c r="G20" s="67" t="e">
        <f t="shared" si="6"/>
        <v>#REF!</v>
      </c>
      <c r="H20" s="67" t="e">
        <f t="shared" si="6"/>
        <v>#REF!</v>
      </c>
      <c r="I20" s="67" t="e">
        <f t="shared" si="6"/>
        <v>#REF!</v>
      </c>
      <c r="J20" s="67" t="e">
        <f t="shared" si="6"/>
        <v>#REF!</v>
      </c>
      <c r="K20" s="67" t="e">
        <f t="shared" si="6"/>
        <v>#REF!</v>
      </c>
      <c r="L20" s="67" t="e">
        <f t="shared" si="6"/>
        <v>#REF!</v>
      </c>
      <c r="M20" s="67" t="e">
        <f t="shared" si="6"/>
        <v>#REF!</v>
      </c>
      <c r="N20" s="67" t="e">
        <f t="shared" si="6"/>
        <v>#REF!</v>
      </c>
      <c r="O20" s="68" t="e">
        <f t="shared" si="6"/>
        <v>#REF!</v>
      </c>
      <c r="P20" s="306"/>
    </row>
    <row r="21" spans="1:16" ht="15.5" x14ac:dyDescent="0.35">
      <c r="A21" s="22" t="s">
        <v>73</v>
      </c>
      <c r="B21" s="8"/>
      <c r="C21" s="8"/>
      <c r="D21" s="67" t="e">
        <f>'Data Input'!#REF!</f>
        <v>#REF!</v>
      </c>
      <c r="E21" s="67" t="e">
        <f t="shared" si="6"/>
        <v>#REF!</v>
      </c>
      <c r="F21" s="67" t="e">
        <f t="shared" si="6"/>
        <v>#REF!</v>
      </c>
      <c r="G21" s="67" t="e">
        <f t="shared" si="6"/>
        <v>#REF!</v>
      </c>
      <c r="H21" s="67" t="e">
        <f t="shared" si="6"/>
        <v>#REF!</v>
      </c>
      <c r="I21" s="67" t="e">
        <f t="shared" si="6"/>
        <v>#REF!</v>
      </c>
      <c r="J21" s="67" t="e">
        <f t="shared" si="6"/>
        <v>#REF!</v>
      </c>
      <c r="K21" s="67" t="e">
        <f t="shared" si="6"/>
        <v>#REF!</v>
      </c>
      <c r="L21" s="67" t="e">
        <f t="shared" si="6"/>
        <v>#REF!</v>
      </c>
      <c r="M21" s="67" t="e">
        <f t="shared" si="6"/>
        <v>#REF!</v>
      </c>
      <c r="N21" s="67" t="e">
        <f t="shared" si="6"/>
        <v>#REF!</v>
      </c>
      <c r="O21" s="68" t="e">
        <f t="shared" si="6"/>
        <v>#REF!</v>
      </c>
      <c r="P21" s="306"/>
    </row>
    <row r="22" spans="1:16" ht="15.5" x14ac:dyDescent="0.35">
      <c r="A22" s="23" t="s">
        <v>74</v>
      </c>
      <c r="B22" s="9"/>
      <c r="C22" s="9"/>
      <c r="D22" s="71">
        <v>0</v>
      </c>
      <c r="E22" s="71">
        <f>+D22</f>
        <v>0</v>
      </c>
      <c r="F22" s="71">
        <f t="shared" ref="F22:O22" si="7">+E22</f>
        <v>0</v>
      </c>
      <c r="G22" s="71">
        <f t="shared" si="7"/>
        <v>0</v>
      </c>
      <c r="H22" s="71">
        <f t="shared" si="7"/>
        <v>0</v>
      </c>
      <c r="I22" s="71">
        <f t="shared" si="7"/>
        <v>0</v>
      </c>
      <c r="J22" s="71">
        <f t="shared" si="7"/>
        <v>0</v>
      </c>
      <c r="K22" s="71">
        <f t="shared" si="7"/>
        <v>0</v>
      </c>
      <c r="L22" s="71">
        <f t="shared" si="7"/>
        <v>0</v>
      </c>
      <c r="M22" s="71">
        <f t="shared" si="7"/>
        <v>0</v>
      </c>
      <c r="N22" s="71">
        <f t="shared" si="7"/>
        <v>0</v>
      </c>
      <c r="O22" s="72">
        <f t="shared" si="7"/>
        <v>0</v>
      </c>
      <c r="P22" s="306"/>
    </row>
    <row r="23" spans="1:16" ht="15.5" x14ac:dyDescent="0.35">
      <c r="A23" s="33" t="s">
        <v>75</v>
      </c>
      <c r="B23" s="38"/>
      <c r="C23" s="38"/>
      <c r="D23" s="64" t="e">
        <f>SUM(D12:D22)</f>
        <v>#REF!</v>
      </c>
      <c r="E23" s="64" t="e">
        <f t="shared" ref="E23:O23" si="8">SUM(E12:E22)</f>
        <v>#REF!</v>
      </c>
      <c r="F23" s="64" t="e">
        <f t="shared" si="8"/>
        <v>#REF!</v>
      </c>
      <c r="G23" s="64" t="e">
        <f t="shared" si="8"/>
        <v>#REF!</v>
      </c>
      <c r="H23" s="64" t="e">
        <f t="shared" si="8"/>
        <v>#REF!</v>
      </c>
      <c r="I23" s="64" t="e">
        <f t="shared" si="8"/>
        <v>#REF!</v>
      </c>
      <c r="J23" s="64" t="e">
        <f t="shared" si="8"/>
        <v>#REF!</v>
      </c>
      <c r="K23" s="64" t="e">
        <f t="shared" si="8"/>
        <v>#REF!</v>
      </c>
      <c r="L23" s="64" t="e">
        <f t="shared" si="8"/>
        <v>#REF!</v>
      </c>
      <c r="M23" s="64" t="e">
        <f t="shared" si="8"/>
        <v>#REF!</v>
      </c>
      <c r="N23" s="64" t="e">
        <f t="shared" si="8"/>
        <v>#REF!</v>
      </c>
      <c r="O23" s="65" t="e">
        <f t="shared" si="8"/>
        <v>#REF!</v>
      </c>
      <c r="P23" s="306"/>
    </row>
    <row r="24" spans="1:16" ht="15.5" x14ac:dyDescent="0.35">
      <c r="A24" s="33"/>
      <c r="B24" s="38"/>
      <c r="C24" s="38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306"/>
    </row>
    <row r="25" spans="1:16" ht="15.5" x14ac:dyDescent="0.35">
      <c r="A25" s="328" t="s">
        <v>76</v>
      </c>
      <c r="B25" s="329"/>
      <c r="C25" s="329"/>
      <c r="D25" s="73" t="e">
        <f t="shared" ref="D25:O25" si="9">D9-D23</f>
        <v>#REF!</v>
      </c>
      <c r="E25" s="73" t="e">
        <f t="shared" si="9"/>
        <v>#REF!</v>
      </c>
      <c r="F25" s="73" t="e">
        <f t="shared" si="9"/>
        <v>#REF!</v>
      </c>
      <c r="G25" s="73" t="e">
        <f t="shared" si="9"/>
        <v>#REF!</v>
      </c>
      <c r="H25" s="73" t="e">
        <f t="shared" si="9"/>
        <v>#REF!</v>
      </c>
      <c r="I25" s="73" t="e">
        <f t="shared" si="9"/>
        <v>#REF!</v>
      </c>
      <c r="J25" s="73" t="e">
        <f t="shared" si="9"/>
        <v>#REF!</v>
      </c>
      <c r="K25" s="73" t="e">
        <f t="shared" si="9"/>
        <v>#REF!</v>
      </c>
      <c r="L25" s="73" t="e">
        <f t="shared" si="9"/>
        <v>#REF!</v>
      </c>
      <c r="M25" s="73" t="e">
        <f t="shared" si="9"/>
        <v>#REF!</v>
      </c>
      <c r="N25" s="73" t="e">
        <f t="shared" si="9"/>
        <v>#REF!</v>
      </c>
      <c r="O25" s="74" t="e">
        <f t="shared" si="9"/>
        <v>#REF!</v>
      </c>
      <c r="P25" s="306"/>
    </row>
    <row r="26" spans="1:16" s="62" customFormat="1" ht="15.5" x14ac:dyDescent="0.35">
      <c r="A26" s="86" t="s">
        <v>77</v>
      </c>
      <c r="B26" s="87"/>
      <c r="C26" s="87"/>
      <c r="D26" s="107">
        <f>(56*26)*12</f>
        <v>17472</v>
      </c>
      <c r="E26" s="107">
        <f t="shared" ref="E26:O26" si="10">(56*26)*12</f>
        <v>17472</v>
      </c>
      <c r="F26" s="107">
        <f t="shared" si="10"/>
        <v>17472</v>
      </c>
      <c r="G26" s="107">
        <f t="shared" si="10"/>
        <v>17472</v>
      </c>
      <c r="H26" s="107">
        <f t="shared" si="10"/>
        <v>17472</v>
      </c>
      <c r="I26" s="107">
        <f t="shared" si="10"/>
        <v>17472</v>
      </c>
      <c r="J26" s="107">
        <f t="shared" si="10"/>
        <v>17472</v>
      </c>
      <c r="K26" s="107">
        <f t="shared" si="10"/>
        <v>17472</v>
      </c>
      <c r="L26" s="107">
        <f t="shared" si="10"/>
        <v>17472</v>
      </c>
      <c r="M26" s="107">
        <f t="shared" si="10"/>
        <v>17472</v>
      </c>
      <c r="N26" s="107">
        <f t="shared" si="10"/>
        <v>17472</v>
      </c>
      <c r="O26" s="108">
        <f t="shared" si="10"/>
        <v>17472</v>
      </c>
    </row>
    <row r="27" spans="1:16" s="85" customFormat="1" ht="15.5" x14ac:dyDescent="0.35">
      <c r="A27" s="133"/>
      <c r="B27" s="83"/>
      <c r="C27" s="83"/>
      <c r="D27" s="84" t="e">
        <f>D25-D26</f>
        <v>#REF!</v>
      </c>
      <c r="E27" s="84" t="e">
        <f t="shared" ref="E27:O27" si="11">E25-E26</f>
        <v>#REF!</v>
      </c>
      <c r="F27" s="84" t="e">
        <f t="shared" si="11"/>
        <v>#REF!</v>
      </c>
      <c r="G27" s="84" t="e">
        <f t="shared" si="11"/>
        <v>#REF!</v>
      </c>
      <c r="H27" s="84" t="e">
        <f t="shared" si="11"/>
        <v>#REF!</v>
      </c>
      <c r="I27" s="84" t="e">
        <f t="shared" si="11"/>
        <v>#REF!</v>
      </c>
      <c r="J27" s="84" t="e">
        <f t="shared" si="11"/>
        <v>#REF!</v>
      </c>
      <c r="K27" s="84" t="e">
        <f t="shared" si="11"/>
        <v>#REF!</v>
      </c>
      <c r="L27" s="84" t="e">
        <f t="shared" si="11"/>
        <v>#REF!</v>
      </c>
      <c r="M27" s="84" t="e">
        <f t="shared" si="11"/>
        <v>#REF!</v>
      </c>
      <c r="N27" s="84" t="e">
        <f t="shared" si="11"/>
        <v>#REF!</v>
      </c>
      <c r="O27" s="134" t="e">
        <f t="shared" si="11"/>
        <v>#REF!</v>
      </c>
    </row>
    <row r="28" spans="1:16" ht="15.5" x14ac:dyDescent="0.35">
      <c r="A28" s="328"/>
      <c r="B28" s="329"/>
      <c r="C28" s="32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0"/>
      <c r="P28" s="306"/>
    </row>
    <row r="29" spans="1:16" ht="16" thickBot="1" x14ac:dyDescent="0.4">
      <c r="A29" s="111" t="s">
        <v>97</v>
      </c>
      <c r="B29" s="125"/>
      <c r="C29" s="329"/>
      <c r="D29" s="88" t="e">
        <f>+D27</f>
        <v>#REF!</v>
      </c>
      <c r="E29" s="88" t="e">
        <f>D29+E27</f>
        <v>#REF!</v>
      </c>
      <c r="F29" s="88" t="e">
        <f t="shared" ref="F29:O29" si="12">E29+F27</f>
        <v>#REF!</v>
      </c>
      <c r="G29" s="88" t="e">
        <f t="shared" si="12"/>
        <v>#REF!</v>
      </c>
      <c r="H29" s="88" t="e">
        <f t="shared" si="12"/>
        <v>#REF!</v>
      </c>
      <c r="I29" s="88" t="e">
        <f t="shared" si="12"/>
        <v>#REF!</v>
      </c>
      <c r="J29" s="88" t="e">
        <f t="shared" si="12"/>
        <v>#REF!</v>
      </c>
      <c r="K29" s="88" t="e">
        <f t="shared" si="12"/>
        <v>#REF!</v>
      </c>
      <c r="L29" s="88" t="e">
        <f t="shared" si="12"/>
        <v>#REF!</v>
      </c>
      <c r="M29" s="88" t="e">
        <f t="shared" si="12"/>
        <v>#REF!</v>
      </c>
      <c r="N29" s="88" t="e">
        <f t="shared" si="12"/>
        <v>#REF!</v>
      </c>
      <c r="O29" s="65" t="e">
        <f t="shared" si="12"/>
        <v>#REF!</v>
      </c>
      <c r="P29" s="306"/>
    </row>
    <row r="30" spans="1:16" ht="16" thickTop="1" x14ac:dyDescent="0.35">
      <c r="A30" s="328"/>
      <c r="B30" s="329"/>
      <c r="C30" s="329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  <c r="P30" s="306"/>
    </row>
    <row r="31" spans="1:16" ht="15.5" x14ac:dyDescent="0.35">
      <c r="A31" s="333" t="s">
        <v>80</v>
      </c>
      <c r="B31" s="322"/>
      <c r="C31" s="321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112"/>
      <c r="P31" s="327"/>
    </row>
    <row r="32" spans="1:16" ht="15.5" x14ac:dyDescent="0.35">
      <c r="A32" s="332" t="s">
        <v>81</v>
      </c>
      <c r="B32" s="321"/>
      <c r="C32" s="113">
        <f>1216142-750000</f>
        <v>466142</v>
      </c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112"/>
      <c r="P32" s="327"/>
    </row>
    <row r="33" spans="1:16" ht="15.5" x14ac:dyDescent="0.35">
      <c r="A33" s="332" t="s">
        <v>82</v>
      </c>
      <c r="B33" s="321"/>
      <c r="C33" s="321"/>
      <c r="D33" s="113" t="e">
        <f>-D27</f>
        <v>#REF!</v>
      </c>
      <c r="E33" s="113" t="e">
        <f t="shared" ref="E33:G33" si="13">-E27</f>
        <v>#REF!</v>
      </c>
      <c r="F33" s="113" t="e">
        <f t="shared" si="13"/>
        <v>#REF!</v>
      </c>
      <c r="G33" s="113" t="e">
        <f t="shared" si="13"/>
        <v>#REF!</v>
      </c>
      <c r="H33" s="113" t="e">
        <f>-G34</f>
        <v>#REF!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4">
        <v>0</v>
      </c>
      <c r="P33" s="327"/>
    </row>
    <row r="34" spans="1:16" ht="15.5" x14ac:dyDescent="0.35">
      <c r="A34" s="333" t="s">
        <v>83</v>
      </c>
      <c r="B34" s="322"/>
      <c r="C34" s="322"/>
      <c r="D34" s="121" t="e">
        <f>C32+D33</f>
        <v>#REF!</v>
      </c>
      <c r="E34" s="121" t="e">
        <f>D34+E33</f>
        <v>#REF!</v>
      </c>
      <c r="F34" s="121" t="e">
        <f>E34+F33</f>
        <v>#REF!</v>
      </c>
      <c r="G34" s="121" t="e">
        <f>F34+G33</f>
        <v>#REF!</v>
      </c>
      <c r="H34" s="121" t="e">
        <f>G34+H33</f>
        <v>#REF!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2">
        <v>0</v>
      </c>
      <c r="P34" s="327"/>
    </row>
    <row r="35" spans="1:16" ht="15.5" x14ac:dyDescent="0.35">
      <c r="A35" s="328" t="s">
        <v>84</v>
      </c>
      <c r="B35" s="329"/>
      <c r="C35" s="113">
        <f>26*6000</f>
        <v>156000</v>
      </c>
      <c r="D35" s="113">
        <v>0</v>
      </c>
      <c r="E35" s="113">
        <v>0</v>
      </c>
      <c r="F35" s="113">
        <v>0</v>
      </c>
      <c r="G35" s="113">
        <v>0</v>
      </c>
      <c r="H35" s="113" t="e">
        <f>-(H27+H33)</f>
        <v>#REF!</v>
      </c>
      <c r="I35" s="113" t="e">
        <f>-(C35+H35)</f>
        <v>#REF!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4">
        <v>0</v>
      </c>
      <c r="P35" s="327"/>
    </row>
    <row r="36" spans="1:16" ht="15.5" x14ac:dyDescent="0.35">
      <c r="A36" s="334" t="s">
        <v>85</v>
      </c>
      <c r="B36" s="325"/>
      <c r="C36" s="325"/>
      <c r="D36" s="121">
        <f>C35+D35</f>
        <v>156000</v>
      </c>
      <c r="E36" s="121">
        <f>D36+E35</f>
        <v>156000</v>
      </c>
      <c r="F36" s="121">
        <f t="shared" ref="F36:H36" si="14">E36+F35</f>
        <v>156000</v>
      </c>
      <c r="G36" s="121">
        <f t="shared" si="14"/>
        <v>156000</v>
      </c>
      <c r="H36" s="121" t="e">
        <f t="shared" si="14"/>
        <v>#REF!</v>
      </c>
      <c r="I36" s="121" t="e">
        <f>H36+I37</f>
        <v>#REF!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2">
        <v>0</v>
      </c>
      <c r="P36" s="327"/>
    </row>
    <row r="37" spans="1:16" ht="15.5" x14ac:dyDescent="0.35">
      <c r="A37" s="328"/>
      <c r="B37" s="329"/>
      <c r="C37" s="329"/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113" t="e">
        <f>C35-I27+H35</f>
        <v>#REF!</v>
      </c>
      <c r="J37" s="113" t="e">
        <f>-(C37+I37)</f>
        <v>#REF!</v>
      </c>
      <c r="K37" s="113">
        <v>0</v>
      </c>
      <c r="L37" s="113">
        <v>0</v>
      </c>
      <c r="M37" s="113">
        <v>0</v>
      </c>
      <c r="N37" s="113">
        <v>0</v>
      </c>
      <c r="O37" s="114">
        <v>0</v>
      </c>
      <c r="P37" s="327"/>
    </row>
    <row r="38" spans="1:16" ht="15.5" x14ac:dyDescent="0.35">
      <c r="A38" s="330"/>
      <c r="B38" s="326"/>
      <c r="C38" s="326"/>
      <c r="D38" s="121">
        <f>C37+D37</f>
        <v>0</v>
      </c>
      <c r="E38" s="121">
        <f>D38+E37</f>
        <v>0</v>
      </c>
      <c r="F38" s="121">
        <f t="shared" ref="F38:O38" si="15">E38+F37</f>
        <v>0</v>
      </c>
      <c r="G38" s="121">
        <f t="shared" si="15"/>
        <v>0</v>
      </c>
      <c r="H38" s="121">
        <f t="shared" si="15"/>
        <v>0</v>
      </c>
      <c r="I38" s="121"/>
      <c r="J38" s="121"/>
      <c r="K38" s="121">
        <f t="shared" si="15"/>
        <v>0</v>
      </c>
      <c r="L38" s="121">
        <f t="shared" si="15"/>
        <v>0</v>
      </c>
      <c r="M38" s="121">
        <f t="shared" si="15"/>
        <v>0</v>
      </c>
      <c r="N38" s="121">
        <f t="shared" si="15"/>
        <v>0</v>
      </c>
      <c r="O38" s="122">
        <f t="shared" si="15"/>
        <v>0</v>
      </c>
      <c r="P38" s="327"/>
    </row>
    <row r="39" spans="1:16" ht="15.5" x14ac:dyDescent="0.35">
      <c r="A39" s="34"/>
      <c r="B39" s="39"/>
      <c r="C39" s="39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327"/>
    </row>
    <row r="40" spans="1:16" ht="15" thickBot="1" x14ac:dyDescent="0.4">
      <c r="A40" s="111" t="s">
        <v>88</v>
      </c>
      <c r="B40" s="125"/>
      <c r="C40" s="327"/>
      <c r="D40" s="105" t="e">
        <f>D27+D33+D35+D37</f>
        <v>#REF!</v>
      </c>
      <c r="E40" s="105" t="e">
        <f t="shared" ref="E40:O40" si="16">E27+E33+E35+E37</f>
        <v>#REF!</v>
      </c>
      <c r="F40" s="105" t="e">
        <f t="shared" si="16"/>
        <v>#REF!</v>
      </c>
      <c r="G40" s="105" t="e">
        <f t="shared" si="16"/>
        <v>#REF!</v>
      </c>
      <c r="H40" s="105" t="e">
        <f t="shared" si="16"/>
        <v>#REF!</v>
      </c>
      <c r="I40" s="105" t="e">
        <f t="shared" si="16"/>
        <v>#REF!</v>
      </c>
      <c r="J40" s="105" t="e">
        <f t="shared" si="16"/>
        <v>#REF!</v>
      </c>
      <c r="K40" s="105" t="e">
        <f t="shared" si="16"/>
        <v>#REF!</v>
      </c>
      <c r="L40" s="105" t="e">
        <f t="shared" si="16"/>
        <v>#REF!</v>
      </c>
      <c r="M40" s="105" t="e">
        <f t="shared" si="16"/>
        <v>#REF!</v>
      </c>
      <c r="N40" s="105" t="e">
        <f t="shared" si="16"/>
        <v>#REF!</v>
      </c>
      <c r="O40" s="123" t="e">
        <f t="shared" si="16"/>
        <v>#REF!</v>
      </c>
      <c r="P40" s="327"/>
    </row>
    <row r="41" spans="1:16" ht="15" thickTop="1" x14ac:dyDescent="0.35">
      <c r="A41" s="115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112"/>
      <c r="P41" s="327"/>
    </row>
    <row r="42" spans="1:16" ht="15.5" hidden="1" x14ac:dyDescent="0.35">
      <c r="A42" s="328" t="s">
        <v>99</v>
      </c>
      <c r="B42" s="327"/>
      <c r="C42" s="327"/>
      <c r="D42" s="113" t="e">
        <f>D27-C32-C35</f>
        <v>#REF!</v>
      </c>
      <c r="E42" s="113" t="e">
        <f>D42+E27</f>
        <v>#REF!</v>
      </c>
      <c r="F42" s="113" t="e">
        <f t="shared" ref="F42:O42" si="17">E42+F27</f>
        <v>#REF!</v>
      </c>
      <c r="G42" s="113" t="e">
        <f t="shared" si="17"/>
        <v>#REF!</v>
      </c>
      <c r="H42" s="113" t="e">
        <f t="shared" si="17"/>
        <v>#REF!</v>
      </c>
      <c r="I42" s="113" t="e">
        <f t="shared" si="17"/>
        <v>#REF!</v>
      </c>
      <c r="J42" s="113" t="e">
        <f t="shared" si="17"/>
        <v>#REF!</v>
      </c>
      <c r="K42" s="113" t="e">
        <f t="shared" si="17"/>
        <v>#REF!</v>
      </c>
      <c r="L42" s="113" t="e">
        <f t="shared" si="17"/>
        <v>#REF!</v>
      </c>
      <c r="M42" s="113" t="e">
        <f t="shared" si="17"/>
        <v>#REF!</v>
      </c>
      <c r="N42" s="113" t="e">
        <f t="shared" si="17"/>
        <v>#REF!</v>
      </c>
      <c r="O42" s="114" t="e">
        <f t="shared" si="17"/>
        <v>#REF!</v>
      </c>
      <c r="P42" s="327"/>
    </row>
    <row r="43" spans="1:16" ht="15.5" hidden="1" x14ac:dyDescent="0.35">
      <c r="A43" s="328" t="s">
        <v>100</v>
      </c>
      <c r="B43" s="321"/>
      <c r="C43" s="327"/>
      <c r="D43" s="113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112"/>
      <c r="P43" s="327"/>
    </row>
    <row r="44" spans="1:16" ht="15.5" x14ac:dyDescent="0.35">
      <c r="A44" s="328"/>
      <c r="B44" s="329"/>
      <c r="C44" s="329"/>
      <c r="D44" s="327" t="s">
        <v>92</v>
      </c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112"/>
      <c r="P44" s="327"/>
    </row>
    <row r="45" spans="1:16" ht="16" thickBot="1" x14ac:dyDescent="0.4">
      <c r="A45" s="139"/>
      <c r="B45" s="140"/>
      <c r="C45" s="140"/>
      <c r="D45" s="336" t="s">
        <v>93</v>
      </c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120"/>
      <c r="P45" s="327"/>
    </row>
    <row r="46" spans="1:16" ht="15.5" x14ac:dyDescent="0.35">
      <c r="A46" s="328"/>
      <c r="B46" s="329"/>
      <c r="C46" s="329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327"/>
    </row>
    <row r="47" spans="1:16" ht="15.5" x14ac:dyDescent="0.35">
      <c r="A47" s="15"/>
      <c r="B47" s="1"/>
      <c r="C47" s="1"/>
      <c r="D47" s="67"/>
      <c r="E47" s="67"/>
      <c r="F47" s="67"/>
      <c r="G47" s="67"/>
      <c r="H47" s="67"/>
      <c r="I47" s="67"/>
      <c r="J47" s="75"/>
      <c r="K47" s="67"/>
      <c r="L47" s="67"/>
      <c r="M47" s="67"/>
      <c r="N47" s="67"/>
      <c r="O47" s="67"/>
      <c r="P47" s="327"/>
    </row>
    <row r="48" spans="1:16" x14ac:dyDescent="0.35">
      <c r="A48" s="30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27"/>
    </row>
    <row r="50" spans="1:15" x14ac:dyDescent="0.35">
      <c r="A50" s="12"/>
      <c r="B50" s="12"/>
      <c r="C50" s="12"/>
      <c r="D50" s="495"/>
      <c r="E50" s="495"/>
      <c r="F50" s="495"/>
      <c r="G50" s="495"/>
      <c r="H50" s="495"/>
      <c r="I50" s="495"/>
      <c r="J50" s="306"/>
      <c r="K50" s="306"/>
      <c r="L50" s="306"/>
      <c r="M50" s="306"/>
      <c r="N50" s="306"/>
      <c r="O50" s="306"/>
    </row>
    <row r="51" spans="1:15" x14ac:dyDescent="0.35">
      <c r="A51" s="12"/>
      <c r="B51" s="12"/>
      <c r="C51" s="12"/>
      <c r="D51" s="495"/>
      <c r="E51" s="495"/>
      <c r="F51" s="495"/>
      <c r="G51" s="495"/>
      <c r="H51" s="306"/>
      <c r="I51" s="306"/>
      <c r="J51" s="306"/>
      <c r="K51" s="306"/>
      <c r="L51" s="306"/>
      <c r="M51" s="306"/>
      <c r="N51" s="306"/>
      <c r="O51" s="306"/>
    </row>
    <row r="52" spans="1:15" x14ac:dyDescent="0.35">
      <c r="A52" s="12"/>
      <c r="B52" s="12"/>
      <c r="C52" s="12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</row>
    <row r="54" spans="1:15" x14ac:dyDescent="0.35">
      <c r="A54" s="8"/>
      <c r="B54" s="8"/>
      <c r="C54" s="8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</row>
    <row r="55" spans="1:15" x14ac:dyDescent="0.35">
      <c r="A55" s="9"/>
      <c r="B55" s="9"/>
      <c r="C55" s="9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</row>
    <row r="56" spans="1:15" x14ac:dyDescent="0.35">
      <c r="A56" s="9"/>
      <c r="B56" s="9"/>
      <c r="C56" s="9"/>
      <c r="D56" s="306"/>
      <c r="E56" s="306"/>
      <c r="F56" s="306"/>
      <c r="G56" s="13"/>
      <c r="H56" s="14"/>
      <c r="I56" s="26"/>
      <c r="J56" s="26"/>
      <c r="K56" s="26"/>
      <c r="L56" s="26"/>
      <c r="M56" s="26"/>
      <c r="N56" s="26"/>
      <c r="O56" s="327"/>
    </row>
    <row r="57" spans="1:15" x14ac:dyDescent="0.35">
      <c r="A57" s="10"/>
      <c r="B57" s="10"/>
      <c r="C57" s="10"/>
      <c r="D57" s="306"/>
      <c r="E57" s="306"/>
      <c r="F57" s="306"/>
      <c r="G57" s="306"/>
      <c r="H57" s="35"/>
      <c r="I57" s="306"/>
      <c r="J57" s="306"/>
      <c r="K57" s="306"/>
      <c r="L57" s="306"/>
      <c r="M57" s="306"/>
      <c r="N57" s="306"/>
      <c r="O57" s="327"/>
    </row>
    <row r="58" spans="1:15" x14ac:dyDescent="0.35">
      <c r="A58" s="11"/>
      <c r="B58" s="11"/>
      <c r="C58" s="11"/>
      <c r="D58" s="306"/>
      <c r="E58" s="306"/>
      <c r="F58" s="306"/>
      <c r="G58" s="306"/>
      <c r="H58" s="14"/>
      <c r="I58" s="306"/>
      <c r="J58" s="306"/>
      <c r="K58" s="306"/>
      <c r="L58" s="306"/>
      <c r="M58" s="306"/>
      <c r="N58" s="306"/>
      <c r="O58" s="327"/>
    </row>
    <row r="59" spans="1:15" x14ac:dyDescent="0.35">
      <c r="A59" s="11"/>
      <c r="B59" s="11"/>
      <c r="C59" s="11"/>
      <c r="D59" s="306"/>
      <c r="E59" s="306"/>
      <c r="F59" s="306"/>
      <c r="G59" s="306"/>
      <c r="H59" s="14"/>
      <c r="I59" s="306"/>
      <c r="J59" s="306"/>
      <c r="K59" s="306"/>
      <c r="L59" s="306"/>
      <c r="M59" s="306"/>
      <c r="N59" s="306"/>
      <c r="O59" s="327"/>
    </row>
    <row r="60" spans="1:15" x14ac:dyDescent="0.35">
      <c r="A60" s="10"/>
      <c r="B60" s="10"/>
      <c r="C60" s="10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27"/>
    </row>
    <row r="61" spans="1:15" x14ac:dyDescent="0.35">
      <c r="A61" s="10"/>
      <c r="B61" s="10"/>
      <c r="C61" s="10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27"/>
    </row>
  </sheetData>
  <mergeCells count="4">
    <mergeCell ref="A1:O1"/>
    <mergeCell ref="A2:O2"/>
    <mergeCell ref="D50:I50"/>
    <mergeCell ref="D51:G5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AB45"/>
  <sheetViews>
    <sheetView zoomScale="70" zoomScaleNormal="70" workbookViewId="0">
      <selection activeCell="B34" sqref="B34:AA34"/>
    </sheetView>
  </sheetViews>
  <sheetFormatPr defaultColWidth="8.81640625" defaultRowHeight="14.5" outlineLevelRow="2" x14ac:dyDescent="0.35"/>
  <cols>
    <col min="1" max="1" width="44.453125" style="306" customWidth="1"/>
    <col min="2" max="2" width="12.54296875" style="306" customWidth="1"/>
    <col min="3" max="3" width="13.81640625" style="306" customWidth="1"/>
    <col min="4" max="4" width="14.54296875" style="306" customWidth="1"/>
    <col min="5" max="7" width="12.54296875" style="306" customWidth="1"/>
    <col min="8" max="8" width="16" style="306" customWidth="1"/>
    <col min="9" max="9" width="12.54296875" style="306" customWidth="1"/>
    <col min="10" max="10" width="14.54296875" style="306" customWidth="1"/>
    <col min="11" max="11" width="14" style="306" customWidth="1"/>
    <col min="12" max="12" width="12.54296875" style="306" customWidth="1"/>
    <col min="13" max="13" width="14" style="306" bestFit="1" customWidth="1"/>
    <col min="14" max="14" width="21.54296875" style="306" bestFit="1" customWidth="1"/>
    <col min="15" max="18" width="14" style="306" bestFit="1" customWidth="1"/>
    <col min="19" max="19" width="19.26953125" style="306" bestFit="1" customWidth="1"/>
    <col min="20" max="20" width="13.453125" style="306" bestFit="1" customWidth="1"/>
    <col min="21" max="26" width="14" style="306" bestFit="1" customWidth="1"/>
    <col min="27" max="27" width="14" style="306" customWidth="1"/>
    <col min="28" max="28" width="14" style="306" bestFit="1" customWidth="1"/>
    <col min="29" max="16384" width="8.81640625" style="306"/>
  </cols>
  <sheetData>
    <row r="1" spans="1:28" ht="39" customHeight="1" x14ac:dyDescent="0.35">
      <c r="A1" s="536" t="s">
        <v>161</v>
      </c>
      <c r="B1" s="536"/>
      <c r="C1" s="536"/>
    </row>
    <row r="2" spans="1:28" ht="28.5" x14ac:dyDescent="0.65">
      <c r="A2" s="537" t="s">
        <v>137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</row>
    <row r="3" spans="1:28" ht="28.5" x14ac:dyDescent="0.65">
      <c r="A3" s="537" t="s">
        <v>120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</row>
    <row r="4" spans="1:28" ht="28.5" x14ac:dyDescent="0.65">
      <c r="A4" s="538" t="s">
        <v>136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</row>
    <row r="5" spans="1:28" ht="15.5" x14ac:dyDescent="0.35">
      <c r="A5" s="358"/>
      <c r="B5" s="358"/>
      <c r="C5" s="358"/>
      <c r="D5" s="359"/>
      <c r="E5" s="359"/>
      <c r="F5" s="359"/>
      <c r="G5" s="359"/>
      <c r="H5" s="359"/>
      <c r="I5" s="359"/>
      <c r="J5" s="359"/>
      <c r="K5" s="364"/>
      <c r="L5" s="364"/>
      <c r="M5" s="364"/>
      <c r="N5" s="359"/>
      <c r="O5" s="359"/>
    </row>
    <row r="6" spans="1:28" x14ac:dyDescent="0.35">
      <c r="A6" s="359"/>
      <c r="B6" s="359"/>
      <c r="C6" s="359"/>
      <c r="D6" s="359"/>
      <c r="E6" s="359"/>
      <c r="F6" s="359"/>
      <c r="G6" s="359"/>
      <c r="H6" s="359"/>
      <c r="I6" s="379"/>
      <c r="J6" s="378"/>
      <c r="K6" s="359"/>
      <c r="L6" s="359"/>
      <c r="M6" s="359"/>
      <c r="N6" s="359"/>
      <c r="O6" s="107"/>
      <c r="P6" s="107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</row>
    <row r="7" spans="1:28" ht="16" thickBot="1" x14ac:dyDescent="0.4">
      <c r="A7" s="353"/>
      <c r="B7" s="345">
        <v>2025</v>
      </c>
      <c r="C7" s="345">
        <v>2026</v>
      </c>
      <c r="D7" s="345">
        <v>2027</v>
      </c>
      <c r="E7" s="345">
        <v>2028</v>
      </c>
      <c r="F7" s="345">
        <v>2029</v>
      </c>
      <c r="G7" s="345">
        <v>2030</v>
      </c>
      <c r="H7" s="345">
        <v>2031</v>
      </c>
      <c r="I7" s="345">
        <v>2032</v>
      </c>
      <c r="J7" s="345">
        <v>2033</v>
      </c>
      <c r="K7" s="345">
        <v>2034</v>
      </c>
      <c r="L7" s="345">
        <v>2035</v>
      </c>
      <c r="M7" s="345">
        <v>2036</v>
      </c>
      <c r="N7" s="345">
        <v>2037</v>
      </c>
      <c r="O7" s="345">
        <v>2038</v>
      </c>
      <c r="P7" s="345">
        <v>2039</v>
      </c>
      <c r="Q7" s="345">
        <v>2040</v>
      </c>
      <c r="R7" s="345">
        <v>2041</v>
      </c>
      <c r="S7" s="345">
        <v>2042</v>
      </c>
      <c r="T7" s="345">
        <v>2043</v>
      </c>
      <c r="U7" s="345">
        <v>2044</v>
      </c>
      <c r="V7" s="345">
        <v>2045</v>
      </c>
      <c r="W7" s="345">
        <v>2046</v>
      </c>
      <c r="X7" s="345">
        <v>2047</v>
      </c>
      <c r="Y7" s="345">
        <v>2048</v>
      </c>
      <c r="Z7" s="345">
        <v>2049</v>
      </c>
      <c r="AA7" s="345">
        <v>2050</v>
      </c>
    </row>
    <row r="8" spans="1:28" s="361" customFormat="1" ht="15.5" x14ac:dyDescent="0.35">
      <c r="A8" s="349" t="s">
        <v>115</v>
      </c>
      <c r="B8" s="363"/>
      <c r="C8" s="363"/>
      <c r="D8" s="363"/>
      <c r="E8" s="363"/>
      <c r="F8" s="363"/>
      <c r="G8" s="363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</row>
    <row r="9" spans="1:28" ht="15.5" x14ac:dyDescent="0.35">
      <c r="A9" s="355" t="s">
        <v>58</v>
      </c>
      <c r="B9" s="472"/>
      <c r="C9" s="60"/>
      <c r="D9" s="386"/>
      <c r="E9" s="386"/>
      <c r="F9" s="386"/>
      <c r="G9" s="386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</row>
    <row r="10" spans="1:28" ht="15.5" outlineLevel="2" x14ac:dyDescent="0.35">
      <c r="A10" s="352" t="s">
        <v>142</v>
      </c>
      <c r="B10" s="472"/>
      <c r="C10" s="60"/>
      <c r="D10" s="60"/>
      <c r="E10" s="60"/>
      <c r="F10" s="60"/>
      <c r="G10" s="60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</row>
    <row r="11" spans="1:28" ht="15.5" outlineLevel="2" x14ac:dyDescent="0.35">
      <c r="A11" s="352" t="s">
        <v>143</v>
      </c>
      <c r="B11" s="472"/>
      <c r="C11" s="60"/>
      <c r="D11" s="60"/>
      <c r="E11" s="60"/>
      <c r="F11" s="60"/>
      <c r="G11" s="60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</row>
    <row r="12" spans="1:28" ht="15.5" outlineLevel="2" x14ac:dyDescent="0.35">
      <c r="A12" s="352" t="s">
        <v>140</v>
      </c>
      <c r="B12" s="472"/>
      <c r="C12" s="60"/>
      <c r="D12" s="60"/>
      <c r="E12" s="60"/>
      <c r="F12" s="60"/>
      <c r="G12" s="60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</row>
    <row r="13" spans="1:28" ht="15.5" x14ac:dyDescent="0.35">
      <c r="A13" s="355" t="s">
        <v>59</v>
      </c>
      <c r="B13" s="472"/>
      <c r="C13" s="60"/>
      <c r="D13" s="60"/>
      <c r="E13" s="60"/>
      <c r="F13" s="60"/>
      <c r="G13" s="60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</row>
    <row r="14" spans="1:28" ht="15.5" x14ac:dyDescent="0.35">
      <c r="A14" s="347" t="s">
        <v>60</v>
      </c>
      <c r="B14" s="472"/>
      <c r="C14" s="60"/>
      <c r="D14" s="60"/>
      <c r="E14" s="60"/>
      <c r="F14" s="60"/>
      <c r="G14" s="60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</row>
    <row r="15" spans="1:28" ht="15.5" x14ac:dyDescent="0.35">
      <c r="A15" s="347" t="s">
        <v>121</v>
      </c>
      <c r="B15" s="472"/>
      <c r="C15" s="60"/>
      <c r="D15" s="60"/>
      <c r="E15" s="60"/>
      <c r="F15" s="60"/>
      <c r="G15" s="60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</row>
    <row r="16" spans="1:28" ht="15.5" x14ac:dyDescent="0.35">
      <c r="A16" s="355" t="s">
        <v>61</v>
      </c>
      <c r="B16" s="472"/>
      <c r="C16" s="60"/>
      <c r="D16" s="60"/>
      <c r="E16" s="60"/>
      <c r="F16" s="60"/>
      <c r="G16" s="60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</row>
    <row r="17" spans="1:27" ht="15.5" x14ac:dyDescent="0.35">
      <c r="A17" s="348" t="s">
        <v>122</v>
      </c>
      <c r="B17" s="342">
        <f>B9+B13+B14+B15+B16</f>
        <v>0</v>
      </c>
      <c r="C17" s="342">
        <f>C9+C13+C14+C15+C16</f>
        <v>0</v>
      </c>
      <c r="D17" s="342">
        <f t="shared" ref="D17:V17" si="0">D9+D13+D14+D15+D16</f>
        <v>0</v>
      </c>
      <c r="E17" s="342">
        <f t="shared" si="0"/>
        <v>0</v>
      </c>
      <c r="F17" s="342">
        <f t="shared" si="0"/>
        <v>0</v>
      </c>
      <c r="G17" s="342">
        <f t="shared" si="0"/>
        <v>0</v>
      </c>
      <c r="H17" s="367">
        <f t="shared" si="0"/>
        <v>0</v>
      </c>
      <c r="I17" s="367">
        <f t="shared" si="0"/>
        <v>0</v>
      </c>
      <c r="J17" s="367">
        <f t="shared" si="0"/>
        <v>0</v>
      </c>
      <c r="K17" s="367">
        <f t="shared" si="0"/>
        <v>0</v>
      </c>
      <c r="L17" s="367">
        <f t="shared" si="0"/>
        <v>0</v>
      </c>
      <c r="M17" s="367">
        <f t="shared" si="0"/>
        <v>0</v>
      </c>
      <c r="N17" s="367">
        <f t="shared" si="0"/>
        <v>0</v>
      </c>
      <c r="O17" s="367">
        <f t="shared" si="0"/>
        <v>0</v>
      </c>
      <c r="P17" s="367">
        <f t="shared" si="0"/>
        <v>0</v>
      </c>
      <c r="Q17" s="367">
        <f t="shared" si="0"/>
        <v>0</v>
      </c>
      <c r="R17" s="367">
        <f t="shared" si="0"/>
        <v>0</v>
      </c>
      <c r="S17" s="367">
        <f t="shared" si="0"/>
        <v>0</v>
      </c>
      <c r="T17" s="367">
        <f t="shared" si="0"/>
        <v>0</v>
      </c>
      <c r="U17" s="367">
        <f t="shared" si="0"/>
        <v>0</v>
      </c>
      <c r="V17" s="367">
        <f t="shared" si="0"/>
        <v>0</v>
      </c>
      <c r="W17" s="367">
        <f t="shared" ref="W17:AA17" si="1">W9+W13+W14+W15+W16</f>
        <v>0</v>
      </c>
      <c r="X17" s="367">
        <f t="shared" si="1"/>
        <v>0</v>
      </c>
      <c r="Y17" s="367">
        <f t="shared" si="1"/>
        <v>0</v>
      </c>
      <c r="Z17" s="367">
        <f t="shared" si="1"/>
        <v>0</v>
      </c>
      <c r="AA17" s="367">
        <f t="shared" si="1"/>
        <v>0</v>
      </c>
    </row>
    <row r="18" spans="1:27" ht="15.5" x14ac:dyDescent="0.35">
      <c r="A18" s="355"/>
      <c r="B18" s="29"/>
      <c r="C18" s="29"/>
      <c r="D18" s="29"/>
      <c r="E18" s="29"/>
      <c r="F18" s="29"/>
      <c r="G18" s="29"/>
      <c r="H18" s="368"/>
      <c r="I18" s="368"/>
      <c r="J18" s="368"/>
      <c r="K18" s="369"/>
      <c r="L18" s="368"/>
      <c r="M18" s="370"/>
      <c r="N18" s="370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</row>
    <row r="19" spans="1:27" ht="15.5" x14ac:dyDescent="0.35">
      <c r="A19" s="349" t="s">
        <v>116</v>
      </c>
      <c r="B19" s="29"/>
      <c r="C19" s="29"/>
      <c r="D19" s="29"/>
      <c r="E19" s="29"/>
      <c r="F19" s="29"/>
      <c r="G19" s="29"/>
      <c r="H19" s="368"/>
      <c r="I19" s="368"/>
      <c r="J19" s="368"/>
      <c r="K19" s="369"/>
      <c r="L19" s="368"/>
      <c r="M19" s="370"/>
      <c r="N19" s="370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</row>
    <row r="20" spans="1:27" ht="15.5" x14ac:dyDescent="0.35">
      <c r="A20" s="350" t="s">
        <v>64</v>
      </c>
      <c r="B20" s="473"/>
      <c r="C20" s="67"/>
      <c r="D20" s="67"/>
      <c r="E20" s="67"/>
      <c r="F20" s="67"/>
      <c r="G20" s="67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</row>
    <row r="21" spans="1:27" ht="15.5" x14ac:dyDescent="0.35">
      <c r="A21" s="351" t="s">
        <v>66</v>
      </c>
      <c r="B21" s="382"/>
      <c r="C21" s="382"/>
      <c r="D21" s="382"/>
      <c r="E21" s="382"/>
      <c r="F21" s="382"/>
      <c r="G21" s="382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</row>
    <row r="22" spans="1:27" ht="15.5" outlineLevel="1" x14ac:dyDescent="0.35">
      <c r="A22" s="352" t="s">
        <v>67</v>
      </c>
      <c r="B22" s="473"/>
      <c r="C22" s="67"/>
      <c r="D22" s="67"/>
      <c r="E22" s="67"/>
      <c r="F22" s="67"/>
      <c r="G22" s="67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</row>
    <row r="23" spans="1:27" ht="15.5" outlineLevel="1" x14ac:dyDescent="0.35">
      <c r="A23" s="352" t="s">
        <v>68</v>
      </c>
      <c r="B23" s="473"/>
      <c r="C23" s="67"/>
      <c r="D23" s="67"/>
      <c r="E23" s="67"/>
      <c r="F23" s="67"/>
      <c r="G23" s="67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</row>
    <row r="24" spans="1:27" ht="15.5" x14ac:dyDescent="0.35">
      <c r="A24" s="351" t="s">
        <v>69</v>
      </c>
      <c r="B24" s="382"/>
      <c r="C24" s="382"/>
      <c r="D24" s="382"/>
      <c r="E24" s="382"/>
      <c r="F24" s="382"/>
      <c r="G24" s="382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</row>
    <row r="25" spans="1:27" ht="15.5" outlineLevel="2" x14ac:dyDescent="0.35">
      <c r="A25" s="352" t="s">
        <v>70</v>
      </c>
      <c r="B25" s="473"/>
      <c r="C25" s="67"/>
      <c r="D25" s="67"/>
      <c r="E25" s="67"/>
      <c r="F25" s="67"/>
      <c r="G25" s="67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</row>
    <row r="26" spans="1:27" ht="15.5" outlineLevel="2" x14ac:dyDescent="0.35">
      <c r="A26" s="352" t="s">
        <v>71</v>
      </c>
      <c r="B26" s="473"/>
      <c r="C26" s="67"/>
      <c r="D26" s="67"/>
      <c r="E26" s="67"/>
      <c r="F26" s="67"/>
      <c r="G26" s="67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</row>
    <row r="27" spans="1:27" ht="15.5" x14ac:dyDescent="0.35">
      <c r="A27" s="350" t="s">
        <v>73</v>
      </c>
      <c r="B27" s="473"/>
      <c r="C27" s="67"/>
      <c r="D27" s="67"/>
      <c r="E27" s="67"/>
      <c r="F27" s="67"/>
      <c r="G27" s="67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</row>
    <row r="28" spans="1:27" s="3" customFormat="1" ht="15.5" x14ac:dyDescent="0.35">
      <c r="A28" s="348" t="s">
        <v>124</v>
      </c>
      <c r="B28" s="380">
        <f t="shared" ref="B28:V28" si="2">B27+B24+B21+B20</f>
        <v>0</v>
      </c>
      <c r="C28" s="380">
        <f t="shared" si="2"/>
        <v>0</v>
      </c>
      <c r="D28" s="380">
        <f t="shared" si="2"/>
        <v>0</v>
      </c>
      <c r="E28" s="380">
        <f t="shared" si="2"/>
        <v>0</v>
      </c>
      <c r="F28" s="380">
        <f t="shared" si="2"/>
        <v>0</v>
      </c>
      <c r="G28" s="380">
        <f t="shared" si="2"/>
        <v>0</v>
      </c>
      <c r="H28" s="383">
        <f t="shared" si="2"/>
        <v>0</v>
      </c>
      <c r="I28" s="383">
        <f t="shared" si="2"/>
        <v>0</v>
      </c>
      <c r="J28" s="383">
        <f t="shared" si="2"/>
        <v>0</v>
      </c>
      <c r="K28" s="383">
        <f t="shared" si="2"/>
        <v>0</v>
      </c>
      <c r="L28" s="383">
        <f t="shared" si="2"/>
        <v>0</v>
      </c>
      <c r="M28" s="383">
        <f t="shared" si="2"/>
        <v>0</v>
      </c>
      <c r="N28" s="383">
        <f t="shared" si="2"/>
        <v>0</v>
      </c>
      <c r="O28" s="383">
        <f t="shared" si="2"/>
        <v>0</v>
      </c>
      <c r="P28" s="383">
        <f t="shared" si="2"/>
        <v>0</v>
      </c>
      <c r="Q28" s="383">
        <f t="shared" si="2"/>
        <v>0</v>
      </c>
      <c r="R28" s="383">
        <f t="shared" si="2"/>
        <v>0</v>
      </c>
      <c r="S28" s="383">
        <f t="shared" si="2"/>
        <v>0</v>
      </c>
      <c r="T28" s="383">
        <f t="shared" si="2"/>
        <v>0</v>
      </c>
      <c r="U28" s="383">
        <f t="shared" si="2"/>
        <v>0</v>
      </c>
      <c r="V28" s="383">
        <f t="shared" si="2"/>
        <v>0</v>
      </c>
      <c r="W28" s="383">
        <f t="shared" ref="W28:AA28" si="3">W27+W24+W21+W20</f>
        <v>0</v>
      </c>
      <c r="X28" s="383">
        <f t="shared" si="3"/>
        <v>0</v>
      </c>
      <c r="Y28" s="383">
        <f t="shared" si="3"/>
        <v>0</v>
      </c>
      <c r="Z28" s="383">
        <f t="shared" si="3"/>
        <v>0</v>
      </c>
      <c r="AA28" s="383">
        <f t="shared" si="3"/>
        <v>0</v>
      </c>
    </row>
    <row r="29" spans="1:27" ht="15.5" x14ac:dyDescent="0.35">
      <c r="A29" s="350" t="s">
        <v>72</v>
      </c>
      <c r="B29" s="473">
        <f>'Data Input'!E24</f>
        <v>0</v>
      </c>
      <c r="C29" s="67">
        <f>B29*(100%+'Data Input'!$S$7)</f>
        <v>0</v>
      </c>
      <c r="D29" s="67">
        <f>C29*(100%+'Data Input'!$S$7)</f>
        <v>0</v>
      </c>
      <c r="E29" s="67">
        <f>D29*(100%+'Data Input'!$S$7)</f>
        <v>0</v>
      </c>
      <c r="F29" s="67">
        <f>E29*(100%+'Data Input'!$S$7)</f>
        <v>0</v>
      </c>
      <c r="G29" s="67">
        <f>F29*(100%+'Data Input'!$S$7)</f>
        <v>0</v>
      </c>
      <c r="H29" s="366">
        <f>G29*(100%+'Data Input'!$S$7)</f>
        <v>0</v>
      </c>
      <c r="I29" s="366">
        <f>H29*(100%+'Data Input'!$S$7)</f>
        <v>0</v>
      </c>
      <c r="J29" s="366">
        <f>I29*(100%+'Data Input'!$S$7)</f>
        <v>0</v>
      </c>
      <c r="K29" s="366">
        <f>J29*(100%+'Data Input'!$S$7)</f>
        <v>0</v>
      </c>
      <c r="L29" s="366">
        <f>K29*(100%+'Data Input'!$S$7)</f>
        <v>0</v>
      </c>
      <c r="M29" s="366">
        <f>L29*(100%+'Data Input'!$S$7)</f>
        <v>0</v>
      </c>
      <c r="N29" s="366">
        <f>M29*(100%+'Data Input'!$S$7)</f>
        <v>0</v>
      </c>
      <c r="O29" s="366">
        <f>N29*(100%+'Data Input'!$S$7)</f>
        <v>0</v>
      </c>
      <c r="P29" s="366">
        <f>O29*(100%+'Data Input'!$S$7)</f>
        <v>0</v>
      </c>
      <c r="Q29" s="366">
        <f>P29*(100%+'Data Input'!$S$7)</f>
        <v>0</v>
      </c>
      <c r="R29" s="366">
        <f>Q29*(100%+'Data Input'!$S$7)</f>
        <v>0</v>
      </c>
      <c r="S29" s="366">
        <f>R29*(100%+'Data Input'!$S$7)</f>
        <v>0</v>
      </c>
      <c r="T29" s="366">
        <f>S29*(100%+'Data Input'!$S$7)</f>
        <v>0</v>
      </c>
      <c r="U29" s="366">
        <f>T29*(100%+'Data Input'!$S$7)</f>
        <v>0</v>
      </c>
      <c r="V29" s="366">
        <f>U29*(100%+'Data Input'!$S$7)</f>
        <v>0</v>
      </c>
      <c r="W29" s="366">
        <f>V29*(100%+'Data Input'!$S$7)</f>
        <v>0</v>
      </c>
      <c r="X29" s="366">
        <f>W29*(100%+'Data Input'!$S$7)</f>
        <v>0</v>
      </c>
      <c r="Y29" s="366">
        <f>X29*(100%+'Data Input'!$S$7)</f>
        <v>0</v>
      </c>
      <c r="Z29" s="366">
        <f>Y29*(100%+'Data Input'!$S$7)</f>
        <v>0</v>
      </c>
      <c r="AA29" s="366">
        <f>Z29*(100%+'Data Input'!$S$7)</f>
        <v>0</v>
      </c>
    </row>
    <row r="30" spans="1:27" ht="15.5" x14ac:dyDescent="0.35">
      <c r="A30" s="154" t="s">
        <v>125</v>
      </c>
      <c r="B30" s="473">
        <f>'Data Input'!E25</f>
        <v>0</v>
      </c>
      <c r="C30" s="181">
        <f>B30</f>
        <v>0</v>
      </c>
      <c r="D30" s="181">
        <f>C30</f>
        <v>0</v>
      </c>
      <c r="E30" s="181">
        <f t="shared" ref="E30:V30" si="4">D30</f>
        <v>0</v>
      </c>
      <c r="F30" s="181">
        <f t="shared" si="4"/>
        <v>0</v>
      </c>
      <c r="G30" s="181">
        <f t="shared" si="4"/>
        <v>0</v>
      </c>
      <c r="H30" s="366">
        <f t="shared" si="4"/>
        <v>0</v>
      </c>
      <c r="I30" s="366">
        <f t="shared" si="4"/>
        <v>0</v>
      </c>
      <c r="J30" s="366">
        <f t="shared" si="4"/>
        <v>0</v>
      </c>
      <c r="K30" s="366">
        <f t="shared" si="4"/>
        <v>0</v>
      </c>
      <c r="L30" s="366">
        <f t="shared" si="4"/>
        <v>0</v>
      </c>
      <c r="M30" s="366">
        <f t="shared" si="4"/>
        <v>0</v>
      </c>
      <c r="N30" s="366">
        <f t="shared" si="4"/>
        <v>0</v>
      </c>
      <c r="O30" s="366">
        <f t="shared" si="4"/>
        <v>0</v>
      </c>
      <c r="P30" s="366">
        <f t="shared" si="4"/>
        <v>0</v>
      </c>
      <c r="Q30" s="366">
        <f t="shared" si="4"/>
        <v>0</v>
      </c>
      <c r="R30" s="366">
        <f t="shared" si="4"/>
        <v>0</v>
      </c>
      <c r="S30" s="366">
        <f t="shared" si="4"/>
        <v>0</v>
      </c>
      <c r="T30" s="366">
        <f t="shared" si="4"/>
        <v>0</v>
      </c>
      <c r="U30" s="366">
        <f t="shared" si="4"/>
        <v>0</v>
      </c>
      <c r="V30" s="366">
        <f t="shared" si="4"/>
        <v>0</v>
      </c>
      <c r="W30" s="366">
        <f t="shared" ref="W30" si="5">V30</f>
        <v>0</v>
      </c>
      <c r="X30" s="366">
        <f t="shared" ref="X30" si="6">W30</f>
        <v>0</v>
      </c>
      <c r="Y30" s="366">
        <f t="shared" ref="Y30" si="7">X30</f>
        <v>0</v>
      </c>
      <c r="Z30" s="366">
        <f t="shared" ref="Z30" si="8">Y30</f>
        <v>0</v>
      </c>
      <c r="AA30" s="366">
        <f t="shared" ref="AA30" si="9">Z30</f>
        <v>0</v>
      </c>
    </row>
    <row r="31" spans="1:27" ht="15.5" x14ac:dyDescent="0.35">
      <c r="A31" s="348" t="s">
        <v>117</v>
      </c>
      <c r="B31" s="342">
        <f>B28+B29+B30</f>
        <v>0</v>
      </c>
      <c r="C31" s="342">
        <f>C28+C29+C30</f>
        <v>0</v>
      </c>
      <c r="D31" s="342">
        <f t="shared" ref="D31:V31" si="10">D28+D29+D30</f>
        <v>0</v>
      </c>
      <c r="E31" s="342">
        <f t="shared" si="10"/>
        <v>0</v>
      </c>
      <c r="F31" s="342">
        <f t="shared" si="10"/>
        <v>0</v>
      </c>
      <c r="G31" s="342">
        <f t="shared" si="10"/>
        <v>0</v>
      </c>
      <c r="H31" s="367">
        <f t="shared" si="10"/>
        <v>0</v>
      </c>
      <c r="I31" s="367">
        <f t="shared" si="10"/>
        <v>0</v>
      </c>
      <c r="J31" s="367">
        <f t="shared" si="10"/>
        <v>0</v>
      </c>
      <c r="K31" s="367">
        <f t="shared" si="10"/>
        <v>0</v>
      </c>
      <c r="L31" s="367">
        <f t="shared" si="10"/>
        <v>0</v>
      </c>
      <c r="M31" s="367">
        <f t="shared" si="10"/>
        <v>0</v>
      </c>
      <c r="N31" s="367">
        <f t="shared" si="10"/>
        <v>0</v>
      </c>
      <c r="O31" s="367">
        <f t="shared" si="10"/>
        <v>0</v>
      </c>
      <c r="P31" s="367">
        <f t="shared" si="10"/>
        <v>0</v>
      </c>
      <c r="Q31" s="367">
        <f t="shared" si="10"/>
        <v>0</v>
      </c>
      <c r="R31" s="367">
        <f t="shared" si="10"/>
        <v>0</v>
      </c>
      <c r="S31" s="367">
        <f t="shared" si="10"/>
        <v>0</v>
      </c>
      <c r="T31" s="367">
        <f t="shared" si="10"/>
        <v>0</v>
      </c>
      <c r="U31" s="367">
        <f t="shared" si="10"/>
        <v>0</v>
      </c>
      <c r="V31" s="367">
        <f t="shared" si="10"/>
        <v>0</v>
      </c>
      <c r="W31" s="367">
        <f t="shared" ref="W31:AA31" si="11">W28+W29+W30</f>
        <v>0</v>
      </c>
      <c r="X31" s="367">
        <f t="shared" si="11"/>
        <v>0</v>
      </c>
      <c r="Y31" s="367">
        <f t="shared" si="11"/>
        <v>0</v>
      </c>
      <c r="Z31" s="367">
        <f t="shared" si="11"/>
        <v>0</v>
      </c>
      <c r="AA31" s="367">
        <f t="shared" si="11"/>
        <v>0</v>
      </c>
    </row>
    <row r="32" spans="1:27" ht="15.5" x14ac:dyDescent="0.35">
      <c r="A32" s="354"/>
      <c r="B32" s="64"/>
      <c r="C32" s="64"/>
      <c r="D32" s="64"/>
      <c r="E32" s="64"/>
      <c r="F32" s="64"/>
      <c r="G32" s="64"/>
      <c r="H32" s="374"/>
      <c r="I32" s="374"/>
      <c r="J32" s="374"/>
      <c r="K32" s="374"/>
      <c r="L32" s="374"/>
      <c r="M32" s="370"/>
      <c r="N32" s="370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</row>
    <row r="33" spans="1:27" ht="16" thickBot="1" x14ac:dyDescent="0.4">
      <c r="A33" s="346" t="s">
        <v>126</v>
      </c>
      <c r="B33" s="151">
        <f t="shared" ref="B33:V33" si="12">B17-B31</f>
        <v>0</v>
      </c>
      <c r="C33" s="151">
        <f t="shared" si="12"/>
        <v>0</v>
      </c>
      <c r="D33" s="151">
        <f t="shared" si="12"/>
        <v>0</v>
      </c>
      <c r="E33" s="151">
        <f t="shared" si="12"/>
        <v>0</v>
      </c>
      <c r="F33" s="151">
        <f t="shared" si="12"/>
        <v>0</v>
      </c>
      <c r="G33" s="151">
        <f t="shared" si="12"/>
        <v>0</v>
      </c>
      <c r="H33" s="375">
        <f t="shared" si="12"/>
        <v>0</v>
      </c>
      <c r="I33" s="375">
        <f t="shared" si="12"/>
        <v>0</v>
      </c>
      <c r="J33" s="375">
        <f t="shared" si="12"/>
        <v>0</v>
      </c>
      <c r="K33" s="375">
        <f t="shared" si="12"/>
        <v>0</v>
      </c>
      <c r="L33" s="375">
        <f t="shared" si="12"/>
        <v>0</v>
      </c>
      <c r="M33" s="375">
        <f t="shared" si="12"/>
        <v>0</v>
      </c>
      <c r="N33" s="375">
        <f t="shared" si="12"/>
        <v>0</v>
      </c>
      <c r="O33" s="375">
        <f t="shared" si="12"/>
        <v>0</v>
      </c>
      <c r="P33" s="375">
        <f t="shared" si="12"/>
        <v>0</v>
      </c>
      <c r="Q33" s="375">
        <f t="shared" si="12"/>
        <v>0</v>
      </c>
      <c r="R33" s="375">
        <f t="shared" si="12"/>
        <v>0</v>
      </c>
      <c r="S33" s="375">
        <f t="shared" si="12"/>
        <v>0</v>
      </c>
      <c r="T33" s="375">
        <f t="shared" si="12"/>
        <v>0</v>
      </c>
      <c r="U33" s="375">
        <f t="shared" si="12"/>
        <v>0</v>
      </c>
      <c r="V33" s="375">
        <f t="shared" si="12"/>
        <v>0</v>
      </c>
      <c r="W33" s="375">
        <f t="shared" ref="W33:AA33" si="13">W17-W31</f>
        <v>0</v>
      </c>
      <c r="X33" s="375">
        <f t="shared" si="13"/>
        <v>0</v>
      </c>
      <c r="Y33" s="375">
        <f t="shared" si="13"/>
        <v>0</v>
      </c>
      <c r="Z33" s="375">
        <f t="shared" si="13"/>
        <v>0</v>
      </c>
      <c r="AA33" s="375">
        <f t="shared" si="13"/>
        <v>0</v>
      </c>
    </row>
    <row r="34" spans="1:27" s="390" customFormat="1" ht="15.5" x14ac:dyDescent="0.35">
      <c r="A34" s="389" t="s">
        <v>133</v>
      </c>
      <c r="B34" s="473"/>
      <c r="C34" s="67"/>
      <c r="D34" s="67"/>
      <c r="E34" s="67"/>
      <c r="F34" s="67"/>
      <c r="G34" s="67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</row>
    <row r="35" spans="1:27" ht="16" thickBot="1" x14ac:dyDescent="0.4">
      <c r="A35" s="357" t="s">
        <v>127</v>
      </c>
      <c r="B35" s="151">
        <f>B33-B34</f>
        <v>0</v>
      </c>
      <c r="C35" s="151">
        <f>C33-C34</f>
        <v>0</v>
      </c>
      <c r="D35" s="151">
        <f t="shared" ref="D35:V35" si="14">D33-D34</f>
        <v>0</v>
      </c>
      <c r="E35" s="151">
        <f t="shared" si="14"/>
        <v>0</v>
      </c>
      <c r="F35" s="151">
        <f t="shared" si="14"/>
        <v>0</v>
      </c>
      <c r="G35" s="151">
        <f t="shared" si="14"/>
        <v>0</v>
      </c>
      <c r="H35" s="375">
        <f t="shared" si="14"/>
        <v>0</v>
      </c>
      <c r="I35" s="375">
        <f t="shared" si="14"/>
        <v>0</v>
      </c>
      <c r="J35" s="375">
        <f t="shared" si="14"/>
        <v>0</v>
      </c>
      <c r="K35" s="375">
        <f t="shared" si="14"/>
        <v>0</v>
      </c>
      <c r="L35" s="375">
        <f t="shared" si="14"/>
        <v>0</v>
      </c>
      <c r="M35" s="375">
        <f t="shared" si="14"/>
        <v>0</v>
      </c>
      <c r="N35" s="375">
        <f t="shared" si="14"/>
        <v>0</v>
      </c>
      <c r="O35" s="375">
        <f t="shared" si="14"/>
        <v>0</v>
      </c>
      <c r="P35" s="375">
        <f t="shared" si="14"/>
        <v>0</v>
      </c>
      <c r="Q35" s="375">
        <f t="shared" si="14"/>
        <v>0</v>
      </c>
      <c r="R35" s="375">
        <f t="shared" si="14"/>
        <v>0</v>
      </c>
      <c r="S35" s="375">
        <f t="shared" si="14"/>
        <v>0</v>
      </c>
      <c r="T35" s="375">
        <f t="shared" si="14"/>
        <v>0</v>
      </c>
      <c r="U35" s="375">
        <f t="shared" si="14"/>
        <v>0</v>
      </c>
      <c r="V35" s="375">
        <f t="shared" si="14"/>
        <v>0</v>
      </c>
      <c r="W35" s="375">
        <f t="shared" ref="W35:AA35" si="15">W33-W34</f>
        <v>0</v>
      </c>
      <c r="X35" s="375">
        <f t="shared" si="15"/>
        <v>0</v>
      </c>
      <c r="Y35" s="375">
        <f t="shared" si="15"/>
        <v>0</v>
      </c>
      <c r="Z35" s="375">
        <f t="shared" si="15"/>
        <v>0</v>
      </c>
      <c r="AA35" s="375">
        <f t="shared" si="15"/>
        <v>0</v>
      </c>
    </row>
    <row r="36" spans="1:27" ht="15.5" x14ac:dyDescent="0.35">
      <c r="A36" s="360"/>
      <c r="B36" s="109"/>
      <c r="C36" s="109"/>
      <c r="D36" s="109"/>
      <c r="E36" s="109"/>
      <c r="F36" s="109"/>
      <c r="G36" s="109"/>
      <c r="H36" s="376"/>
      <c r="I36" s="376"/>
      <c r="J36" s="376"/>
      <c r="K36" s="376"/>
      <c r="L36" s="376"/>
      <c r="M36" s="370"/>
      <c r="N36" s="370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</row>
    <row r="37" spans="1:27" ht="16" thickBot="1" x14ac:dyDescent="0.4">
      <c r="A37" s="385" t="s">
        <v>118</v>
      </c>
      <c r="B37" s="167">
        <f>+B35</f>
        <v>0</v>
      </c>
      <c r="C37" s="167">
        <f>B37+C35</f>
        <v>0</v>
      </c>
      <c r="D37" s="167">
        <f>C37+D35</f>
        <v>0</v>
      </c>
      <c r="E37" s="167">
        <f t="shared" ref="E37:V37" si="16">D37+E35</f>
        <v>0</v>
      </c>
      <c r="F37" s="167">
        <f t="shared" si="16"/>
        <v>0</v>
      </c>
      <c r="G37" s="167">
        <f t="shared" si="16"/>
        <v>0</v>
      </c>
      <c r="H37" s="377">
        <f t="shared" si="16"/>
        <v>0</v>
      </c>
      <c r="I37" s="377">
        <f t="shared" si="16"/>
        <v>0</v>
      </c>
      <c r="J37" s="377">
        <f t="shared" si="16"/>
        <v>0</v>
      </c>
      <c r="K37" s="377">
        <f>J37+K35</f>
        <v>0</v>
      </c>
      <c r="L37" s="377">
        <f t="shared" si="16"/>
        <v>0</v>
      </c>
      <c r="M37" s="377">
        <f t="shared" si="16"/>
        <v>0</v>
      </c>
      <c r="N37" s="377">
        <f t="shared" si="16"/>
        <v>0</v>
      </c>
      <c r="O37" s="377">
        <f t="shared" si="16"/>
        <v>0</v>
      </c>
      <c r="P37" s="377">
        <f t="shared" si="16"/>
        <v>0</v>
      </c>
      <c r="Q37" s="377">
        <f t="shared" si="16"/>
        <v>0</v>
      </c>
      <c r="R37" s="377">
        <f t="shared" si="16"/>
        <v>0</v>
      </c>
      <c r="S37" s="377">
        <f t="shared" si="16"/>
        <v>0</v>
      </c>
      <c r="T37" s="377">
        <f t="shared" si="16"/>
        <v>0</v>
      </c>
      <c r="U37" s="377">
        <f t="shared" si="16"/>
        <v>0</v>
      </c>
      <c r="V37" s="377">
        <f t="shared" si="16"/>
        <v>0</v>
      </c>
      <c r="W37" s="377">
        <f t="shared" ref="W37" si="17">V37+W35</f>
        <v>0</v>
      </c>
      <c r="X37" s="377">
        <f t="shared" ref="X37" si="18">W37+X35</f>
        <v>0</v>
      </c>
      <c r="Y37" s="377">
        <f t="shared" ref="Y37" si="19">X37+Y35</f>
        <v>0</v>
      </c>
      <c r="Z37" s="377">
        <f t="shared" ref="Z37" si="20">Y37+Z35</f>
        <v>0</v>
      </c>
      <c r="AA37" s="377">
        <f t="shared" ref="AA37" si="21">Z37+AA35</f>
        <v>0</v>
      </c>
    </row>
    <row r="38" spans="1:27" ht="16" thickTop="1" x14ac:dyDescent="0.35">
      <c r="A38" s="360"/>
      <c r="B38" s="360"/>
      <c r="C38" s="360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359"/>
      <c r="O38" s="359"/>
    </row>
    <row r="39" spans="1:27" x14ac:dyDescent="0.35">
      <c r="D39" s="393"/>
    </row>
    <row r="40" spans="1:27" x14ac:dyDescent="0.35">
      <c r="A40" s="384"/>
    </row>
    <row r="45" spans="1:27" x14ac:dyDescent="0.35">
      <c r="D45" s="391"/>
    </row>
  </sheetData>
  <mergeCells count="4">
    <mergeCell ref="A1:C1"/>
    <mergeCell ref="A2:AA2"/>
    <mergeCell ref="A3:AA3"/>
    <mergeCell ref="A4:AA4"/>
  </mergeCells>
  <pageMargins left="0.2" right="0.17" top="0.75" bottom="0.35" header="0.3" footer="0.16"/>
  <pageSetup paperSize="17" scale="55" orientation="landscape" r:id="rId1"/>
  <headerFooter>
    <oddFooter>&amp;C&amp;Z&amp;F&amp;A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59999389629810485"/>
    <pageSetUpPr fitToPage="1"/>
  </sheetPr>
  <dimension ref="A1:G31"/>
  <sheetViews>
    <sheetView zoomScale="85" zoomScaleNormal="85" workbookViewId="0">
      <selection sqref="A1:C1"/>
    </sheetView>
  </sheetViews>
  <sheetFormatPr defaultColWidth="8.81640625" defaultRowHeight="14.5" x14ac:dyDescent="0.35"/>
  <cols>
    <col min="1" max="1" width="8.81640625" style="306"/>
    <col min="2" max="2" width="26.1796875" style="306" bestFit="1" customWidth="1"/>
    <col min="3" max="3" width="22.54296875" style="306" customWidth="1"/>
    <col min="4" max="4" width="19" style="306" customWidth="1"/>
    <col min="5" max="5" width="18.81640625" style="306" customWidth="1"/>
    <col min="6" max="6" width="17.453125" style="306" customWidth="1"/>
    <col min="7" max="7" width="18" style="306" customWidth="1"/>
    <col min="8" max="13" width="19" style="306" customWidth="1"/>
    <col min="14" max="17" width="8.81640625" style="306"/>
    <col min="18" max="18" width="7.54296875" style="306" customWidth="1"/>
    <col min="19" max="19" width="12.1796875" style="306" customWidth="1"/>
    <col min="20" max="16384" width="8.81640625" style="306"/>
  </cols>
  <sheetData>
    <row r="1" spans="1:3" ht="39" customHeight="1" x14ac:dyDescent="0.35">
      <c r="A1" s="536" t="s">
        <v>161</v>
      </c>
      <c r="B1" s="536"/>
      <c r="C1" s="536"/>
    </row>
    <row r="2" spans="1:3" s="395" customFormat="1" x14ac:dyDescent="0.35">
      <c r="A2" s="394" t="s">
        <v>113</v>
      </c>
      <c r="B2" s="396" t="s">
        <v>118</v>
      </c>
    </row>
    <row r="3" spans="1:3" x14ac:dyDescent="0.35">
      <c r="A3" s="306">
        <v>2025</v>
      </c>
      <c r="B3" s="362">
        <f>'Repsol 1'!B$37</f>
        <v>0</v>
      </c>
    </row>
    <row r="4" spans="1:3" x14ac:dyDescent="0.35">
      <c r="A4" s="306">
        <v>2026</v>
      </c>
      <c r="B4" s="362">
        <f>'Repsol 1'!C$37</f>
        <v>0</v>
      </c>
    </row>
    <row r="5" spans="1:3" x14ac:dyDescent="0.35">
      <c r="A5" s="306">
        <v>2027</v>
      </c>
      <c r="B5" s="362">
        <f>'Repsol 1'!D$37</f>
        <v>0</v>
      </c>
    </row>
    <row r="6" spans="1:3" x14ac:dyDescent="0.35">
      <c r="A6" s="306">
        <v>2028</v>
      </c>
      <c r="B6" s="362">
        <f>'Repsol 1'!E$37</f>
        <v>0</v>
      </c>
    </row>
    <row r="7" spans="1:3" x14ac:dyDescent="0.35">
      <c r="A7" s="306">
        <v>2029</v>
      </c>
      <c r="B7" s="362">
        <f>'Repsol 1'!F$37</f>
        <v>0</v>
      </c>
    </row>
    <row r="8" spans="1:3" x14ac:dyDescent="0.35">
      <c r="A8" s="306">
        <v>2030</v>
      </c>
      <c r="B8" s="362">
        <f>'Repsol 1'!G$37</f>
        <v>0</v>
      </c>
    </row>
    <row r="9" spans="1:3" x14ac:dyDescent="0.35">
      <c r="A9" s="306">
        <v>2031</v>
      </c>
      <c r="B9" s="362">
        <f>'Repsol 1'!H$37</f>
        <v>0</v>
      </c>
    </row>
    <row r="10" spans="1:3" x14ac:dyDescent="0.35">
      <c r="A10" s="306">
        <v>2032</v>
      </c>
      <c r="B10" s="362">
        <f>'Repsol 1'!I$37</f>
        <v>0</v>
      </c>
    </row>
    <row r="11" spans="1:3" x14ac:dyDescent="0.35">
      <c r="A11" s="306">
        <v>2033</v>
      </c>
      <c r="B11" s="362">
        <f>'Repsol 1'!J$37</f>
        <v>0</v>
      </c>
    </row>
    <row r="12" spans="1:3" x14ac:dyDescent="0.35">
      <c r="A12" s="306">
        <v>2034</v>
      </c>
      <c r="B12" s="362">
        <f>'Repsol 1'!K$37</f>
        <v>0</v>
      </c>
    </row>
    <row r="13" spans="1:3" x14ac:dyDescent="0.35">
      <c r="A13" s="306">
        <v>2035</v>
      </c>
      <c r="B13" s="362">
        <f>'Repsol 1'!L$37</f>
        <v>0</v>
      </c>
    </row>
    <row r="14" spans="1:3" x14ac:dyDescent="0.35">
      <c r="A14" s="306">
        <v>2036</v>
      </c>
      <c r="B14" s="362">
        <f>'Repsol 1'!M$37</f>
        <v>0</v>
      </c>
    </row>
    <row r="15" spans="1:3" x14ac:dyDescent="0.35">
      <c r="A15" s="306">
        <v>2037</v>
      </c>
      <c r="B15" s="362">
        <f>'Repsol 1'!N$37</f>
        <v>0</v>
      </c>
    </row>
    <row r="16" spans="1:3" x14ac:dyDescent="0.35">
      <c r="A16" s="306">
        <v>2038</v>
      </c>
      <c r="B16" s="362">
        <f>'Repsol 1'!O$37</f>
        <v>0</v>
      </c>
    </row>
    <row r="17" spans="1:7" x14ac:dyDescent="0.35">
      <c r="A17" s="306">
        <v>2039</v>
      </c>
      <c r="B17" s="362">
        <f>'Repsol 1'!P$37</f>
        <v>0</v>
      </c>
    </row>
    <row r="18" spans="1:7" x14ac:dyDescent="0.35">
      <c r="A18" s="306">
        <v>2040</v>
      </c>
      <c r="B18" s="362">
        <f>'Repsol 1'!Q$37</f>
        <v>0</v>
      </c>
    </row>
    <row r="19" spans="1:7" x14ac:dyDescent="0.35">
      <c r="A19" s="306">
        <v>2041</v>
      </c>
      <c r="B19" s="362">
        <f>'Repsol 1'!R$37</f>
        <v>0</v>
      </c>
    </row>
    <row r="20" spans="1:7" x14ac:dyDescent="0.35">
      <c r="A20" s="306">
        <v>2042</v>
      </c>
      <c r="B20" s="362">
        <f>'Repsol 1'!S$37</f>
        <v>0</v>
      </c>
    </row>
    <row r="21" spans="1:7" x14ac:dyDescent="0.35">
      <c r="A21" s="306">
        <v>2043</v>
      </c>
      <c r="B21" s="362">
        <f>'Repsol 1'!T$37</f>
        <v>0</v>
      </c>
    </row>
    <row r="22" spans="1:7" x14ac:dyDescent="0.35">
      <c r="A22" s="306">
        <v>2044</v>
      </c>
      <c r="B22" s="362">
        <f>'Repsol 1'!U$37</f>
        <v>0</v>
      </c>
    </row>
    <row r="23" spans="1:7" x14ac:dyDescent="0.35">
      <c r="A23" s="306">
        <v>2045</v>
      </c>
      <c r="B23" s="362">
        <f>'Repsol 1'!V$37</f>
        <v>0</v>
      </c>
    </row>
    <row r="24" spans="1:7" x14ac:dyDescent="0.35">
      <c r="A24" s="306">
        <v>2046</v>
      </c>
      <c r="B24" s="362">
        <f>'Repsol 1'!W$37</f>
        <v>0</v>
      </c>
    </row>
    <row r="25" spans="1:7" x14ac:dyDescent="0.35">
      <c r="A25" s="306">
        <v>2047</v>
      </c>
      <c r="B25" s="362">
        <f>'Repsol 1'!X$37</f>
        <v>0</v>
      </c>
    </row>
    <row r="26" spans="1:7" x14ac:dyDescent="0.35">
      <c r="A26" s="306">
        <v>2048</v>
      </c>
      <c r="B26" s="362">
        <f>'Repsol 1'!Y$37</f>
        <v>0</v>
      </c>
    </row>
    <row r="27" spans="1:7" x14ac:dyDescent="0.35">
      <c r="A27" s="306">
        <v>2049</v>
      </c>
      <c r="B27" s="362">
        <f>'Repsol 1'!Z$37</f>
        <v>0</v>
      </c>
    </row>
    <row r="28" spans="1:7" x14ac:dyDescent="0.35">
      <c r="A28" s="306">
        <v>2050</v>
      </c>
      <c r="B28" s="362">
        <f>'Repsol 1'!AA$37</f>
        <v>0</v>
      </c>
    </row>
    <row r="29" spans="1:7" x14ac:dyDescent="0.35">
      <c r="E29" s="362"/>
      <c r="F29" s="362"/>
      <c r="G29" s="362"/>
    </row>
    <row r="30" spans="1:7" x14ac:dyDescent="0.35">
      <c r="F30" s="362"/>
      <c r="G30" s="362"/>
    </row>
    <row r="31" spans="1:7" x14ac:dyDescent="0.35">
      <c r="G31" s="362"/>
    </row>
  </sheetData>
  <mergeCells count="1">
    <mergeCell ref="A1:C1"/>
  </mergeCells>
  <pageMargins left="0.70866141732283472" right="0.22" top="0.74803149606299213" bottom="0.74803149606299213" header="0.31496062992125984" footer="0.31496062992125984"/>
  <pageSetup scale="6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79998168889431442"/>
  </sheetPr>
  <dimension ref="A1:P67"/>
  <sheetViews>
    <sheetView zoomScaleNormal="100" workbookViewId="0">
      <selection sqref="A1:O1"/>
    </sheetView>
  </sheetViews>
  <sheetFormatPr defaultColWidth="9.1796875" defaultRowHeight="14.5" x14ac:dyDescent="0.35"/>
  <cols>
    <col min="1" max="1" width="38.1796875" style="46" customWidth="1"/>
    <col min="2" max="2" width="27.26953125" style="104" customWidth="1"/>
    <col min="3" max="3" width="10.54296875" style="46" customWidth="1"/>
    <col min="4" max="15" width="15.7265625" style="46" customWidth="1"/>
    <col min="16" max="16" width="32.54296875" style="46" hidden="1" customWidth="1"/>
    <col min="17" max="16384" width="9.1796875" style="46"/>
  </cols>
  <sheetData>
    <row r="1" spans="1:16" ht="18.5" x14ac:dyDescent="0.45">
      <c r="A1" s="525" t="s">
        <v>54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8"/>
      <c r="P1" s="306"/>
    </row>
    <row r="2" spans="1:16" ht="15.5" x14ac:dyDescent="0.35">
      <c r="A2" s="527" t="s">
        <v>110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29"/>
      <c r="P2" s="306"/>
    </row>
    <row r="3" spans="1:16" s="220" customFormat="1" ht="15.5" x14ac:dyDescent="0.35">
      <c r="A3" s="331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35"/>
      <c r="P3" s="294">
        <f>((ROUNDUP(C4*B7*E7, 0))*H7)</f>
        <v>7120</v>
      </c>
    </row>
    <row r="4" spans="1:16" s="220" customFormat="1" ht="15.5" x14ac:dyDescent="0.35">
      <c r="A4" s="306"/>
      <c r="B4" s="279" t="s">
        <v>105</v>
      </c>
      <c r="C4" s="244">
        <v>26</v>
      </c>
      <c r="D4" s="280" t="s">
        <v>106</v>
      </c>
      <c r="E4" s="341">
        <f>C4*B7*E7*H7*12+C4*C7*F7*I7*12+C4*D7*G7*J7*12</f>
        <v>204846.12719999999</v>
      </c>
      <c r="F4" s="281"/>
      <c r="G4" s="279"/>
      <c r="H4" s="279"/>
      <c r="I4" s="282"/>
      <c r="J4" s="320"/>
      <c r="K4" s="306"/>
      <c r="L4" s="306"/>
      <c r="M4" s="320"/>
      <c r="N4" s="320"/>
      <c r="O4" s="335"/>
      <c r="P4" s="295">
        <f>((ROUNDUP(C4*C7*F7, 0))*I7)</f>
        <v>7713</v>
      </c>
    </row>
    <row r="5" spans="1:16" s="220" customFormat="1" ht="15.5" x14ac:dyDescent="0.35">
      <c r="A5" s="306"/>
      <c r="B5" s="539" t="s">
        <v>31</v>
      </c>
      <c r="C5" s="540"/>
      <c r="D5" s="541"/>
      <c r="E5" s="542" t="s">
        <v>32</v>
      </c>
      <c r="F5" s="543"/>
      <c r="G5" s="544"/>
      <c r="H5" s="545" t="s">
        <v>107</v>
      </c>
      <c r="I5" s="546"/>
      <c r="J5" s="547"/>
      <c r="K5" s="306"/>
      <c r="L5" s="306"/>
      <c r="M5" s="320"/>
      <c r="N5" s="320"/>
      <c r="O5" s="335"/>
      <c r="P5" s="294">
        <f>((ROUNDDOWN(C4*D7*G7, 0))*J7)</f>
        <v>3088</v>
      </c>
    </row>
    <row r="6" spans="1:16" s="220" customFormat="1" ht="15.5" x14ac:dyDescent="0.35">
      <c r="A6" s="306"/>
      <c r="B6" s="337" t="s">
        <v>33</v>
      </c>
      <c r="C6" s="283" t="s">
        <v>34</v>
      </c>
      <c r="D6" s="289" t="s">
        <v>53</v>
      </c>
      <c r="E6" s="338" t="s">
        <v>33</v>
      </c>
      <c r="F6" s="283" t="s">
        <v>34</v>
      </c>
      <c r="G6" s="337" t="s">
        <v>53</v>
      </c>
      <c r="H6" s="337" t="s">
        <v>33</v>
      </c>
      <c r="I6" s="337" t="s">
        <v>34</v>
      </c>
      <c r="J6" s="292" t="s">
        <v>53</v>
      </c>
      <c r="K6" s="306"/>
      <c r="L6" s="306"/>
      <c r="M6" s="320"/>
      <c r="N6" s="320"/>
      <c r="O6" s="335"/>
      <c r="P6" s="306"/>
    </row>
    <row r="7" spans="1:16" s="220" customFormat="1" ht="15.5" x14ac:dyDescent="0.35">
      <c r="A7" s="306"/>
      <c r="B7" s="284">
        <v>0.33</v>
      </c>
      <c r="C7" s="284">
        <v>0.33</v>
      </c>
      <c r="D7" s="290">
        <v>0.33</v>
      </c>
      <c r="E7" s="285">
        <v>0.9</v>
      </c>
      <c r="F7" s="286">
        <v>0.95</v>
      </c>
      <c r="G7" s="291">
        <v>0.97</v>
      </c>
      <c r="H7" s="287">
        <v>890</v>
      </c>
      <c r="I7" s="287">
        <v>857</v>
      </c>
      <c r="J7" s="293">
        <v>386</v>
      </c>
      <c r="K7" s="306"/>
      <c r="L7" s="306"/>
      <c r="M7" s="320"/>
      <c r="N7" s="320"/>
      <c r="O7" s="335"/>
      <c r="P7" s="306"/>
    </row>
    <row r="8" spans="1:16" s="220" customFormat="1" ht="15.5" x14ac:dyDescent="0.35">
      <c r="A8" s="331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35"/>
      <c r="P8" s="306">
        <f>P3+P4+P5</f>
        <v>17921</v>
      </c>
    </row>
    <row r="9" spans="1:16" s="220" customFormat="1" ht="15.5" x14ac:dyDescent="0.35">
      <c r="A9" s="331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35"/>
      <c r="P9" s="306"/>
    </row>
    <row r="10" spans="1:16" ht="15.75" customHeight="1" thickBot="1" x14ac:dyDescent="0.4">
      <c r="A10" s="16"/>
      <c r="B10" s="36"/>
      <c r="C10" s="36"/>
      <c r="D10" s="2">
        <v>2017</v>
      </c>
      <c r="E10" s="63">
        <v>2018</v>
      </c>
      <c r="F10" s="2">
        <v>2019</v>
      </c>
      <c r="G10" s="2">
        <v>2020</v>
      </c>
      <c r="H10" s="2">
        <v>2021</v>
      </c>
      <c r="I10" s="2">
        <v>2022</v>
      </c>
      <c r="J10" s="2">
        <v>2023</v>
      </c>
      <c r="K10" s="2">
        <v>2024</v>
      </c>
      <c r="L10" s="2">
        <v>2025</v>
      </c>
      <c r="M10" s="2">
        <v>2026</v>
      </c>
      <c r="N10" s="2">
        <v>2027</v>
      </c>
      <c r="O10" s="17">
        <v>2028</v>
      </c>
      <c r="P10" s="306"/>
    </row>
    <row r="11" spans="1:16" ht="15.75" customHeight="1" x14ac:dyDescent="0.35">
      <c r="A11" s="18" t="s">
        <v>57</v>
      </c>
      <c r="B11" s="4"/>
      <c r="C11" s="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306"/>
    </row>
    <row r="12" spans="1:16" s="62" customFormat="1" ht="15.75" customHeight="1" x14ac:dyDescent="0.35">
      <c r="A12" s="58" t="s">
        <v>58</v>
      </c>
      <c r="B12" s="59"/>
      <c r="C12" s="59"/>
      <c r="D12" s="60">
        <f>E4</f>
        <v>204846.12719999999</v>
      </c>
      <c r="E12" s="60">
        <f>+D12</f>
        <v>204846.12719999999</v>
      </c>
      <c r="F12" s="60">
        <f t="shared" ref="F12:M12" si="0">E12*101%</f>
        <v>206894.588472</v>
      </c>
      <c r="G12" s="60">
        <f t="shared" si="0"/>
        <v>208963.53435672002</v>
      </c>
      <c r="H12" s="60">
        <f t="shared" si="0"/>
        <v>211053.16970028722</v>
      </c>
      <c r="I12" s="60">
        <f t="shared" si="0"/>
        <v>213163.7013972901</v>
      </c>
      <c r="J12" s="60">
        <f t="shared" si="0"/>
        <v>215295.33841126302</v>
      </c>
      <c r="K12" s="60">
        <f t="shared" si="0"/>
        <v>217448.29179537564</v>
      </c>
      <c r="L12" s="60">
        <f t="shared" si="0"/>
        <v>219622.77471332939</v>
      </c>
      <c r="M12" s="60">
        <f t="shared" si="0"/>
        <v>221819.00246046268</v>
      </c>
      <c r="N12" s="60">
        <f t="shared" ref="N12" si="1">M12*103%</f>
        <v>228473.57253427658</v>
      </c>
      <c r="O12" s="61">
        <f>N12*101%</f>
        <v>230758.30825961934</v>
      </c>
    </row>
    <row r="13" spans="1:16" s="62" customFormat="1" ht="15.75" customHeight="1" x14ac:dyDescent="0.35">
      <c r="A13" s="58" t="s">
        <v>60</v>
      </c>
      <c r="B13" s="59"/>
      <c r="C13" s="59"/>
      <c r="D13" s="60">
        <f>((25*23)*12)</f>
        <v>6900</v>
      </c>
      <c r="E13" s="60">
        <f t="shared" ref="E13:O13" si="2">((25*23)*12)</f>
        <v>6900</v>
      </c>
      <c r="F13" s="60">
        <f t="shared" si="2"/>
        <v>6900</v>
      </c>
      <c r="G13" s="60">
        <f t="shared" si="2"/>
        <v>6900</v>
      </c>
      <c r="H13" s="60">
        <f t="shared" si="2"/>
        <v>6900</v>
      </c>
      <c r="I13" s="60">
        <f t="shared" si="2"/>
        <v>6900</v>
      </c>
      <c r="J13" s="60">
        <f t="shared" si="2"/>
        <v>6900</v>
      </c>
      <c r="K13" s="60">
        <f t="shared" si="2"/>
        <v>6900</v>
      </c>
      <c r="L13" s="60">
        <f t="shared" si="2"/>
        <v>6900</v>
      </c>
      <c r="M13" s="60">
        <f t="shared" si="2"/>
        <v>6900</v>
      </c>
      <c r="N13" s="60">
        <f t="shared" si="2"/>
        <v>6900</v>
      </c>
      <c r="O13" s="60">
        <f t="shared" si="2"/>
        <v>6900</v>
      </c>
    </row>
    <row r="14" spans="1:16" s="77" customFormat="1" ht="15.75" customHeight="1" x14ac:dyDescent="0.35">
      <c r="A14" s="19" t="s">
        <v>61</v>
      </c>
      <c r="B14" s="5"/>
      <c r="C14" s="5"/>
      <c r="D14" s="81" t="e">
        <f>'Data Input'!#REF!</f>
        <v>#REF!</v>
      </c>
      <c r="E14" s="81" t="e">
        <f>D14*101%</f>
        <v>#REF!</v>
      </c>
      <c r="F14" s="81" t="e">
        <f t="shared" ref="F14:O14" si="3">E14*101%</f>
        <v>#REF!</v>
      </c>
      <c r="G14" s="81" t="e">
        <f t="shared" si="3"/>
        <v>#REF!</v>
      </c>
      <c r="H14" s="81" t="e">
        <f t="shared" si="3"/>
        <v>#REF!</v>
      </c>
      <c r="I14" s="81" t="e">
        <f t="shared" si="3"/>
        <v>#REF!</v>
      </c>
      <c r="J14" s="81" t="e">
        <f t="shared" si="3"/>
        <v>#REF!</v>
      </c>
      <c r="K14" s="81" t="e">
        <f t="shared" si="3"/>
        <v>#REF!</v>
      </c>
      <c r="L14" s="81" t="e">
        <f t="shared" si="3"/>
        <v>#REF!</v>
      </c>
      <c r="M14" s="81" t="e">
        <f t="shared" si="3"/>
        <v>#REF!</v>
      </c>
      <c r="N14" s="81" t="e">
        <f t="shared" si="3"/>
        <v>#REF!</v>
      </c>
      <c r="O14" s="81" t="e">
        <f t="shared" si="3"/>
        <v>#REF!</v>
      </c>
      <c r="P14" s="306"/>
    </row>
    <row r="15" spans="1:16" ht="15.75" customHeight="1" x14ac:dyDescent="0.35">
      <c r="A15" s="32" t="s">
        <v>62</v>
      </c>
      <c r="B15" s="37"/>
      <c r="C15" s="37"/>
      <c r="D15" s="64" t="e">
        <f t="shared" ref="D15:O15" si="4">SUM(D12:D14)</f>
        <v>#REF!</v>
      </c>
      <c r="E15" s="64" t="e">
        <f t="shared" si="4"/>
        <v>#REF!</v>
      </c>
      <c r="F15" s="64" t="e">
        <f t="shared" si="4"/>
        <v>#REF!</v>
      </c>
      <c r="G15" s="64" t="e">
        <f t="shared" si="4"/>
        <v>#REF!</v>
      </c>
      <c r="H15" s="64" t="e">
        <f t="shared" si="4"/>
        <v>#REF!</v>
      </c>
      <c r="I15" s="64" t="e">
        <f t="shared" si="4"/>
        <v>#REF!</v>
      </c>
      <c r="J15" s="64" t="e">
        <f t="shared" si="4"/>
        <v>#REF!</v>
      </c>
      <c r="K15" s="64" t="e">
        <f t="shared" si="4"/>
        <v>#REF!</v>
      </c>
      <c r="L15" s="64" t="e">
        <f t="shared" si="4"/>
        <v>#REF!</v>
      </c>
      <c r="M15" s="64" t="e">
        <f t="shared" si="4"/>
        <v>#REF!</v>
      </c>
      <c r="N15" s="64" t="e">
        <f t="shared" si="4"/>
        <v>#REF!</v>
      </c>
      <c r="O15" s="65" t="e">
        <f t="shared" si="4"/>
        <v>#REF!</v>
      </c>
      <c r="P15" s="306"/>
    </row>
    <row r="16" spans="1:16" ht="15.75" customHeight="1" x14ac:dyDescent="0.35">
      <c r="A16" s="21"/>
      <c r="B16" s="7"/>
      <c r="C16" s="7"/>
      <c r="D16" s="29"/>
      <c r="E16" s="29"/>
      <c r="F16" s="29"/>
      <c r="G16" s="29"/>
      <c r="H16" s="29"/>
      <c r="I16" s="29"/>
      <c r="J16" s="29"/>
      <c r="K16" s="29"/>
      <c r="L16" s="31"/>
      <c r="M16" s="29"/>
      <c r="N16" s="29"/>
      <c r="O16" s="30"/>
      <c r="P16" s="306"/>
    </row>
    <row r="17" spans="1:15" ht="15.5" x14ac:dyDescent="0.35">
      <c r="A17" s="20" t="s">
        <v>63</v>
      </c>
      <c r="B17" s="6"/>
      <c r="C17" s="6"/>
      <c r="D17" s="29"/>
      <c r="E17" s="29"/>
      <c r="F17" s="29"/>
      <c r="G17" s="29"/>
      <c r="H17" s="29"/>
      <c r="I17" s="29"/>
      <c r="J17" s="29"/>
      <c r="K17" s="29"/>
      <c r="L17" s="31"/>
      <c r="M17" s="29"/>
      <c r="N17" s="29"/>
      <c r="O17" s="30"/>
    </row>
    <row r="18" spans="1:15" ht="15.5" x14ac:dyDescent="0.35">
      <c r="A18" s="22" t="s">
        <v>64</v>
      </c>
      <c r="B18" s="8"/>
      <c r="C18" s="8"/>
      <c r="D18" s="67" t="e">
        <f>'Data Input'!#REF!</f>
        <v>#REF!</v>
      </c>
      <c r="E18" s="67" t="e">
        <f t="shared" ref="E18:O18" si="5">D18*0.03+D18</f>
        <v>#REF!</v>
      </c>
      <c r="F18" s="67" t="e">
        <f t="shared" si="5"/>
        <v>#REF!</v>
      </c>
      <c r="G18" s="67" t="e">
        <f t="shared" si="5"/>
        <v>#REF!</v>
      </c>
      <c r="H18" s="67" t="e">
        <f t="shared" si="5"/>
        <v>#REF!</v>
      </c>
      <c r="I18" s="67" t="e">
        <f t="shared" si="5"/>
        <v>#REF!</v>
      </c>
      <c r="J18" s="67" t="e">
        <f t="shared" si="5"/>
        <v>#REF!</v>
      </c>
      <c r="K18" s="67" t="e">
        <f t="shared" si="5"/>
        <v>#REF!</v>
      </c>
      <c r="L18" s="67" t="e">
        <f t="shared" si="5"/>
        <v>#REF!</v>
      </c>
      <c r="M18" s="67" t="e">
        <f t="shared" si="5"/>
        <v>#REF!</v>
      </c>
      <c r="N18" s="67" t="e">
        <f t="shared" si="5"/>
        <v>#REF!</v>
      </c>
      <c r="O18" s="68" t="e">
        <f t="shared" si="5"/>
        <v>#REF!</v>
      </c>
    </row>
    <row r="19" spans="1:15" ht="15.5" x14ac:dyDescent="0.35">
      <c r="A19" s="23" t="s">
        <v>65</v>
      </c>
      <c r="B19" s="9"/>
      <c r="C19" s="9"/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8">
        <v>0</v>
      </c>
    </row>
    <row r="20" spans="1:15" x14ac:dyDescent="0.35">
      <c r="A20" s="24" t="s">
        <v>66</v>
      </c>
      <c r="B20" s="10"/>
      <c r="C20" s="10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</row>
    <row r="21" spans="1:15" ht="15.5" x14ac:dyDescent="0.35">
      <c r="A21" s="25" t="s">
        <v>67</v>
      </c>
      <c r="B21" s="11"/>
      <c r="C21" s="11"/>
      <c r="D21" s="67" t="e">
        <f>'Data Input'!#REF!</f>
        <v>#REF!</v>
      </c>
      <c r="E21" s="67" t="e">
        <f t="shared" ref="E21:O27" si="6">D21*103%</f>
        <v>#REF!</v>
      </c>
      <c r="F21" s="67" t="e">
        <f t="shared" si="6"/>
        <v>#REF!</v>
      </c>
      <c r="G21" s="67" t="e">
        <f t="shared" si="6"/>
        <v>#REF!</v>
      </c>
      <c r="H21" s="67" t="e">
        <f t="shared" si="6"/>
        <v>#REF!</v>
      </c>
      <c r="I21" s="67" t="e">
        <f t="shared" si="6"/>
        <v>#REF!</v>
      </c>
      <c r="J21" s="67" t="e">
        <f t="shared" si="6"/>
        <v>#REF!</v>
      </c>
      <c r="K21" s="67" t="e">
        <f t="shared" si="6"/>
        <v>#REF!</v>
      </c>
      <c r="L21" s="67" t="e">
        <f t="shared" si="6"/>
        <v>#REF!</v>
      </c>
      <c r="M21" s="67" t="e">
        <f t="shared" si="6"/>
        <v>#REF!</v>
      </c>
      <c r="N21" s="67" t="e">
        <f t="shared" si="6"/>
        <v>#REF!</v>
      </c>
      <c r="O21" s="68" t="e">
        <f t="shared" si="6"/>
        <v>#REF!</v>
      </c>
    </row>
    <row r="22" spans="1:15" ht="15.5" x14ac:dyDescent="0.35">
      <c r="A22" s="25" t="s">
        <v>68</v>
      </c>
      <c r="B22" s="11"/>
      <c r="C22" s="11"/>
      <c r="D22" s="67" t="e">
        <f>'Data Input'!#REF!</f>
        <v>#REF!</v>
      </c>
      <c r="E22" s="67" t="e">
        <f t="shared" si="6"/>
        <v>#REF!</v>
      </c>
      <c r="F22" s="67" t="e">
        <f t="shared" si="6"/>
        <v>#REF!</v>
      </c>
      <c r="G22" s="67" t="e">
        <f t="shared" si="6"/>
        <v>#REF!</v>
      </c>
      <c r="H22" s="67" t="e">
        <f t="shared" si="6"/>
        <v>#REF!</v>
      </c>
      <c r="I22" s="67" t="e">
        <f t="shared" si="6"/>
        <v>#REF!</v>
      </c>
      <c r="J22" s="67" t="e">
        <f t="shared" si="6"/>
        <v>#REF!</v>
      </c>
      <c r="K22" s="67" t="e">
        <f t="shared" si="6"/>
        <v>#REF!</v>
      </c>
      <c r="L22" s="67" t="e">
        <f t="shared" si="6"/>
        <v>#REF!</v>
      </c>
      <c r="M22" s="67" t="e">
        <f t="shared" si="6"/>
        <v>#REF!</v>
      </c>
      <c r="N22" s="67" t="e">
        <f t="shared" si="6"/>
        <v>#REF!</v>
      </c>
      <c r="O22" s="68" t="e">
        <f t="shared" si="6"/>
        <v>#REF!</v>
      </c>
    </row>
    <row r="23" spans="1:15" ht="15.5" x14ac:dyDescent="0.35">
      <c r="A23" s="24" t="s">
        <v>69</v>
      </c>
      <c r="B23" s="10"/>
      <c r="C23" s="10"/>
      <c r="D23" s="67"/>
      <c r="E23" s="67">
        <f t="shared" si="6"/>
        <v>0</v>
      </c>
      <c r="F23" s="67">
        <f t="shared" si="6"/>
        <v>0</v>
      </c>
      <c r="G23" s="67">
        <f t="shared" si="6"/>
        <v>0</v>
      </c>
      <c r="H23" s="67">
        <f t="shared" si="6"/>
        <v>0</v>
      </c>
      <c r="I23" s="67">
        <f t="shared" si="6"/>
        <v>0</v>
      </c>
      <c r="J23" s="67">
        <f t="shared" si="6"/>
        <v>0</v>
      </c>
      <c r="K23" s="67">
        <f t="shared" si="6"/>
        <v>0</v>
      </c>
      <c r="L23" s="67">
        <f t="shared" si="6"/>
        <v>0</v>
      </c>
      <c r="M23" s="67">
        <f t="shared" si="6"/>
        <v>0</v>
      </c>
      <c r="N23" s="67">
        <f t="shared" si="6"/>
        <v>0</v>
      </c>
      <c r="O23" s="68">
        <f t="shared" si="6"/>
        <v>0</v>
      </c>
    </row>
    <row r="24" spans="1:15" ht="15.5" x14ac:dyDescent="0.35">
      <c r="A24" s="25" t="s">
        <v>70</v>
      </c>
      <c r="B24" s="11"/>
      <c r="C24" s="11"/>
      <c r="D24" s="67" t="e">
        <f>'Data Input'!#REF!</f>
        <v>#REF!</v>
      </c>
      <c r="E24" s="67" t="e">
        <f t="shared" si="6"/>
        <v>#REF!</v>
      </c>
      <c r="F24" s="67" t="e">
        <f t="shared" si="6"/>
        <v>#REF!</v>
      </c>
      <c r="G24" s="67" t="e">
        <f t="shared" si="6"/>
        <v>#REF!</v>
      </c>
      <c r="H24" s="67" t="e">
        <f t="shared" si="6"/>
        <v>#REF!</v>
      </c>
      <c r="I24" s="67" t="e">
        <f t="shared" si="6"/>
        <v>#REF!</v>
      </c>
      <c r="J24" s="67" t="e">
        <f t="shared" si="6"/>
        <v>#REF!</v>
      </c>
      <c r="K24" s="67" t="e">
        <f t="shared" si="6"/>
        <v>#REF!</v>
      </c>
      <c r="L24" s="67" t="e">
        <f t="shared" si="6"/>
        <v>#REF!</v>
      </c>
      <c r="M24" s="67" t="e">
        <f t="shared" si="6"/>
        <v>#REF!</v>
      </c>
      <c r="N24" s="67" t="e">
        <f t="shared" si="6"/>
        <v>#REF!</v>
      </c>
      <c r="O24" s="68" t="e">
        <f t="shared" si="6"/>
        <v>#REF!</v>
      </c>
    </row>
    <row r="25" spans="1:15" ht="15.5" x14ac:dyDescent="0.35">
      <c r="A25" s="25" t="s">
        <v>71</v>
      </c>
      <c r="B25" s="11"/>
      <c r="C25" s="11"/>
      <c r="D25" s="67" t="e">
        <f>'Data Input'!#REF!</f>
        <v>#REF!</v>
      </c>
      <c r="E25" s="67" t="e">
        <f t="shared" si="6"/>
        <v>#REF!</v>
      </c>
      <c r="F25" s="67" t="e">
        <f t="shared" si="6"/>
        <v>#REF!</v>
      </c>
      <c r="G25" s="67" t="e">
        <f t="shared" si="6"/>
        <v>#REF!</v>
      </c>
      <c r="H25" s="67" t="e">
        <f t="shared" si="6"/>
        <v>#REF!</v>
      </c>
      <c r="I25" s="67" t="e">
        <f t="shared" si="6"/>
        <v>#REF!</v>
      </c>
      <c r="J25" s="67" t="e">
        <f t="shared" si="6"/>
        <v>#REF!</v>
      </c>
      <c r="K25" s="67" t="e">
        <f t="shared" si="6"/>
        <v>#REF!</v>
      </c>
      <c r="L25" s="67" t="e">
        <f t="shared" si="6"/>
        <v>#REF!</v>
      </c>
      <c r="M25" s="67" t="e">
        <f t="shared" si="6"/>
        <v>#REF!</v>
      </c>
      <c r="N25" s="67" t="e">
        <f t="shared" si="6"/>
        <v>#REF!</v>
      </c>
      <c r="O25" s="68" t="e">
        <f t="shared" si="6"/>
        <v>#REF!</v>
      </c>
    </row>
    <row r="26" spans="1:15" ht="15.5" x14ac:dyDescent="0.35">
      <c r="A26" s="22" t="s">
        <v>72</v>
      </c>
      <c r="B26" s="8"/>
      <c r="C26" s="8"/>
      <c r="D26" s="67" t="e">
        <f>'Data Input'!#REF!</f>
        <v>#REF!</v>
      </c>
      <c r="E26" s="67" t="e">
        <f t="shared" si="6"/>
        <v>#REF!</v>
      </c>
      <c r="F26" s="67" t="e">
        <f t="shared" si="6"/>
        <v>#REF!</v>
      </c>
      <c r="G26" s="67" t="e">
        <f t="shared" si="6"/>
        <v>#REF!</v>
      </c>
      <c r="H26" s="67" t="e">
        <f t="shared" si="6"/>
        <v>#REF!</v>
      </c>
      <c r="I26" s="67" t="e">
        <f t="shared" si="6"/>
        <v>#REF!</v>
      </c>
      <c r="J26" s="67" t="e">
        <f t="shared" si="6"/>
        <v>#REF!</v>
      </c>
      <c r="K26" s="67" t="e">
        <f t="shared" si="6"/>
        <v>#REF!</v>
      </c>
      <c r="L26" s="67" t="e">
        <f t="shared" si="6"/>
        <v>#REF!</v>
      </c>
      <c r="M26" s="67" t="e">
        <f t="shared" si="6"/>
        <v>#REF!</v>
      </c>
      <c r="N26" s="67" t="e">
        <f t="shared" si="6"/>
        <v>#REF!</v>
      </c>
      <c r="O26" s="68" t="e">
        <f t="shared" si="6"/>
        <v>#REF!</v>
      </c>
    </row>
    <row r="27" spans="1:15" ht="15.5" x14ac:dyDescent="0.35">
      <c r="A27" s="22" t="s">
        <v>73</v>
      </c>
      <c r="B27" s="8"/>
      <c r="C27" s="8"/>
      <c r="D27" s="67" t="e">
        <f>'Data Input'!#REF!</f>
        <v>#REF!</v>
      </c>
      <c r="E27" s="67" t="e">
        <f t="shared" si="6"/>
        <v>#REF!</v>
      </c>
      <c r="F27" s="67" t="e">
        <f t="shared" si="6"/>
        <v>#REF!</v>
      </c>
      <c r="G27" s="67" t="e">
        <f t="shared" si="6"/>
        <v>#REF!</v>
      </c>
      <c r="H27" s="67" t="e">
        <f t="shared" si="6"/>
        <v>#REF!</v>
      </c>
      <c r="I27" s="67" t="e">
        <f t="shared" si="6"/>
        <v>#REF!</v>
      </c>
      <c r="J27" s="67" t="e">
        <f t="shared" si="6"/>
        <v>#REF!</v>
      </c>
      <c r="K27" s="67" t="e">
        <f t="shared" si="6"/>
        <v>#REF!</v>
      </c>
      <c r="L27" s="67" t="e">
        <f t="shared" si="6"/>
        <v>#REF!</v>
      </c>
      <c r="M27" s="67" t="e">
        <f t="shared" si="6"/>
        <v>#REF!</v>
      </c>
      <c r="N27" s="67" t="e">
        <f t="shared" si="6"/>
        <v>#REF!</v>
      </c>
      <c r="O27" s="68" t="e">
        <f t="shared" si="6"/>
        <v>#REF!</v>
      </c>
    </row>
    <row r="28" spans="1:15" ht="15.5" x14ac:dyDescent="0.35">
      <c r="A28" s="23" t="s">
        <v>74</v>
      </c>
      <c r="B28" s="9"/>
      <c r="C28" s="9"/>
      <c r="D28" s="71">
        <v>0</v>
      </c>
      <c r="E28" s="71">
        <f>+D28</f>
        <v>0</v>
      </c>
      <c r="F28" s="71">
        <f t="shared" ref="F28:O28" si="7">+E28</f>
        <v>0</v>
      </c>
      <c r="G28" s="71">
        <f t="shared" si="7"/>
        <v>0</v>
      </c>
      <c r="H28" s="71">
        <f t="shared" si="7"/>
        <v>0</v>
      </c>
      <c r="I28" s="71">
        <f t="shared" si="7"/>
        <v>0</v>
      </c>
      <c r="J28" s="71">
        <f t="shared" si="7"/>
        <v>0</v>
      </c>
      <c r="K28" s="71">
        <f t="shared" si="7"/>
        <v>0</v>
      </c>
      <c r="L28" s="71">
        <f t="shared" si="7"/>
        <v>0</v>
      </c>
      <c r="M28" s="71">
        <f t="shared" si="7"/>
        <v>0</v>
      </c>
      <c r="N28" s="71">
        <f t="shared" si="7"/>
        <v>0</v>
      </c>
      <c r="O28" s="72">
        <f t="shared" si="7"/>
        <v>0</v>
      </c>
    </row>
    <row r="29" spans="1:15" ht="15.5" x14ac:dyDescent="0.35">
      <c r="A29" s="33" t="s">
        <v>75</v>
      </c>
      <c r="B29" s="38"/>
      <c r="C29" s="38"/>
      <c r="D29" s="64" t="e">
        <f>SUM(D18:D28)</f>
        <v>#REF!</v>
      </c>
      <c r="E29" s="64" t="e">
        <f t="shared" ref="E29:O29" si="8">SUM(E18:E28)</f>
        <v>#REF!</v>
      </c>
      <c r="F29" s="64" t="e">
        <f t="shared" si="8"/>
        <v>#REF!</v>
      </c>
      <c r="G29" s="64" t="e">
        <f t="shared" si="8"/>
        <v>#REF!</v>
      </c>
      <c r="H29" s="64" t="e">
        <f t="shared" si="8"/>
        <v>#REF!</v>
      </c>
      <c r="I29" s="64" t="e">
        <f t="shared" si="8"/>
        <v>#REF!</v>
      </c>
      <c r="J29" s="64" t="e">
        <f t="shared" si="8"/>
        <v>#REF!</v>
      </c>
      <c r="K29" s="64" t="e">
        <f t="shared" si="8"/>
        <v>#REF!</v>
      </c>
      <c r="L29" s="64" t="e">
        <f t="shared" si="8"/>
        <v>#REF!</v>
      </c>
      <c r="M29" s="64" t="e">
        <f t="shared" si="8"/>
        <v>#REF!</v>
      </c>
      <c r="N29" s="64" t="e">
        <f t="shared" si="8"/>
        <v>#REF!</v>
      </c>
      <c r="O29" s="64" t="e">
        <f t="shared" si="8"/>
        <v>#REF!</v>
      </c>
    </row>
    <row r="30" spans="1:15" ht="15.5" x14ac:dyDescent="0.35">
      <c r="A30" s="33"/>
      <c r="B30" s="38"/>
      <c r="C30" s="38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/>
    </row>
    <row r="31" spans="1:15" s="77" customFormat="1" ht="15.5" x14ac:dyDescent="0.35">
      <c r="A31" s="328" t="s">
        <v>76</v>
      </c>
      <c r="B31" s="329"/>
      <c r="C31" s="329"/>
      <c r="D31" s="73" t="e">
        <f t="shared" ref="D31:O31" si="9">D15-D29</f>
        <v>#REF!</v>
      </c>
      <c r="E31" s="73" t="e">
        <f t="shared" si="9"/>
        <v>#REF!</v>
      </c>
      <c r="F31" s="73" t="e">
        <f t="shared" si="9"/>
        <v>#REF!</v>
      </c>
      <c r="G31" s="73" t="e">
        <f t="shared" si="9"/>
        <v>#REF!</v>
      </c>
      <c r="H31" s="73" t="e">
        <f t="shared" si="9"/>
        <v>#REF!</v>
      </c>
      <c r="I31" s="73" t="e">
        <f t="shared" si="9"/>
        <v>#REF!</v>
      </c>
      <c r="J31" s="73" t="e">
        <f t="shared" si="9"/>
        <v>#REF!</v>
      </c>
      <c r="K31" s="73" t="e">
        <f t="shared" si="9"/>
        <v>#REF!</v>
      </c>
      <c r="L31" s="73" t="e">
        <f t="shared" si="9"/>
        <v>#REF!</v>
      </c>
      <c r="M31" s="73" t="e">
        <f t="shared" si="9"/>
        <v>#REF!</v>
      </c>
      <c r="N31" s="73" t="e">
        <f t="shared" si="9"/>
        <v>#REF!</v>
      </c>
      <c r="O31" s="74" t="e">
        <f t="shared" si="9"/>
        <v>#REF!</v>
      </c>
    </row>
    <row r="32" spans="1:15" s="62" customFormat="1" ht="15.5" x14ac:dyDescent="0.35">
      <c r="A32" s="86" t="s">
        <v>77</v>
      </c>
      <c r="B32" s="87"/>
      <c r="C32" s="87"/>
      <c r="D32" s="62">
        <f>(56*26)*12</f>
        <v>17472</v>
      </c>
      <c r="E32" s="62">
        <f t="shared" ref="E32:O32" si="10">(56*26)*12</f>
        <v>17472</v>
      </c>
      <c r="F32" s="62">
        <f t="shared" si="10"/>
        <v>17472</v>
      </c>
      <c r="G32" s="62">
        <f t="shared" si="10"/>
        <v>17472</v>
      </c>
      <c r="H32" s="62">
        <f t="shared" si="10"/>
        <v>17472</v>
      </c>
      <c r="I32" s="62">
        <f t="shared" si="10"/>
        <v>17472</v>
      </c>
      <c r="J32" s="62">
        <f t="shared" si="10"/>
        <v>17472</v>
      </c>
      <c r="K32" s="62">
        <f t="shared" si="10"/>
        <v>17472</v>
      </c>
      <c r="L32" s="62">
        <f t="shared" si="10"/>
        <v>17472</v>
      </c>
      <c r="M32" s="62">
        <f t="shared" si="10"/>
        <v>17472</v>
      </c>
      <c r="N32" s="62">
        <f t="shared" si="10"/>
        <v>17472</v>
      </c>
      <c r="O32" s="62">
        <f t="shared" si="10"/>
        <v>17472</v>
      </c>
    </row>
    <row r="33" spans="1:16" s="85" customFormat="1" ht="15.5" x14ac:dyDescent="0.35">
      <c r="A33" s="83"/>
      <c r="B33" s="83"/>
      <c r="C33" s="83"/>
      <c r="D33" s="84" t="e">
        <f>D31-D32</f>
        <v>#REF!</v>
      </c>
      <c r="E33" s="84" t="e">
        <f t="shared" ref="E33:O33" si="11">E31-E32</f>
        <v>#REF!</v>
      </c>
      <c r="F33" s="84" t="e">
        <f t="shared" si="11"/>
        <v>#REF!</v>
      </c>
      <c r="G33" s="84" t="e">
        <f t="shared" si="11"/>
        <v>#REF!</v>
      </c>
      <c r="H33" s="84" t="e">
        <f t="shared" si="11"/>
        <v>#REF!</v>
      </c>
      <c r="I33" s="84" t="e">
        <f t="shared" si="11"/>
        <v>#REF!</v>
      </c>
      <c r="J33" s="84" t="e">
        <f t="shared" si="11"/>
        <v>#REF!</v>
      </c>
      <c r="K33" s="84" t="e">
        <f t="shared" si="11"/>
        <v>#REF!</v>
      </c>
      <c r="L33" s="84" t="e">
        <f t="shared" si="11"/>
        <v>#REF!</v>
      </c>
      <c r="M33" s="84" t="e">
        <f t="shared" si="11"/>
        <v>#REF!</v>
      </c>
      <c r="N33" s="84" t="e">
        <f t="shared" si="11"/>
        <v>#REF!</v>
      </c>
      <c r="O33" s="84" t="e">
        <f t="shared" si="11"/>
        <v>#REF!</v>
      </c>
    </row>
    <row r="34" spans="1:16" s="77" customFormat="1" ht="15.5" x14ac:dyDescent="0.35">
      <c r="A34" s="329"/>
      <c r="B34" s="329"/>
      <c r="C34" s="329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306"/>
    </row>
    <row r="35" spans="1:16" s="77" customFormat="1" ht="15.5" x14ac:dyDescent="0.35">
      <c r="A35" s="111" t="s">
        <v>97</v>
      </c>
      <c r="B35" s="125"/>
      <c r="C35" s="329"/>
      <c r="D35" s="64" t="e">
        <f>+D33</f>
        <v>#REF!</v>
      </c>
      <c r="E35" s="64" t="e">
        <f>D35+E33</f>
        <v>#REF!</v>
      </c>
      <c r="F35" s="64" t="e">
        <f t="shared" ref="F35:O35" si="12">E35+F33</f>
        <v>#REF!</v>
      </c>
      <c r="G35" s="64" t="e">
        <f t="shared" si="12"/>
        <v>#REF!</v>
      </c>
      <c r="H35" s="64" t="e">
        <f t="shared" si="12"/>
        <v>#REF!</v>
      </c>
      <c r="I35" s="64" t="e">
        <f t="shared" si="12"/>
        <v>#REF!</v>
      </c>
      <c r="J35" s="64" t="e">
        <f t="shared" si="12"/>
        <v>#REF!</v>
      </c>
      <c r="K35" s="64" t="e">
        <f t="shared" si="12"/>
        <v>#REF!</v>
      </c>
      <c r="L35" s="64" t="e">
        <f t="shared" si="12"/>
        <v>#REF!</v>
      </c>
      <c r="M35" s="64" t="e">
        <f t="shared" si="12"/>
        <v>#REF!</v>
      </c>
      <c r="N35" s="64" t="e">
        <f t="shared" si="12"/>
        <v>#REF!</v>
      </c>
      <c r="O35" s="64" t="e">
        <f t="shared" si="12"/>
        <v>#REF!</v>
      </c>
      <c r="P35" s="306"/>
    </row>
    <row r="36" spans="1:16" s="77" customFormat="1" ht="15.5" x14ac:dyDescent="0.35">
      <c r="A36" s="328"/>
      <c r="B36" s="329"/>
      <c r="C36" s="329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/>
      <c r="P36" s="306"/>
    </row>
    <row r="37" spans="1:16" s="77" customFormat="1" ht="15.5" x14ac:dyDescent="0.35">
      <c r="A37" s="322" t="s">
        <v>80</v>
      </c>
      <c r="B37" s="321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06"/>
    </row>
    <row r="38" spans="1:16" s="77" customFormat="1" ht="15.5" x14ac:dyDescent="0.35">
      <c r="A38" s="516" t="s">
        <v>81</v>
      </c>
      <c r="B38" s="516"/>
      <c r="C38" s="113">
        <f>1216142-750000</f>
        <v>466142</v>
      </c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06"/>
    </row>
    <row r="39" spans="1:16" s="77" customFormat="1" ht="15.5" x14ac:dyDescent="0.35">
      <c r="A39" s="517" t="s">
        <v>82</v>
      </c>
      <c r="B39" s="517"/>
      <c r="C39" s="324"/>
      <c r="D39" s="180" t="e">
        <f>-D33</f>
        <v>#REF!</v>
      </c>
      <c r="E39" s="180" t="e">
        <f t="shared" ref="E39:H39" si="13">-E33</f>
        <v>#REF!</v>
      </c>
      <c r="F39" s="180" t="e">
        <f t="shared" si="13"/>
        <v>#REF!</v>
      </c>
      <c r="G39" s="180" t="e">
        <f t="shared" si="13"/>
        <v>#REF!</v>
      </c>
      <c r="H39" s="180" t="e">
        <f t="shared" si="13"/>
        <v>#REF!</v>
      </c>
      <c r="I39" s="180" t="e">
        <f>-H40</f>
        <v>#REF!</v>
      </c>
      <c r="J39" s="180">
        <v>0</v>
      </c>
      <c r="K39" s="180">
        <v>0</v>
      </c>
      <c r="L39" s="180">
        <v>0</v>
      </c>
      <c r="M39" s="180">
        <v>0</v>
      </c>
      <c r="N39" s="180">
        <v>0</v>
      </c>
      <c r="O39" s="180">
        <v>0</v>
      </c>
      <c r="P39" s="181" t="e">
        <f>SUM(D39:O39)</f>
        <v>#REF!</v>
      </c>
    </row>
    <row r="40" spans="1:16" s="77" customFormat="1" ht="15.5" x14ac:dyDescent="0.35">
      <c r="A40" s="518" t="s">
        <v>83</v>
      </c>
      <c r="B40" s="518"/>
      <c r="C40" s="329"/>
      <c r="D40" s="35" t="e">
        <f>C38+D39</f>
        <v>#REF!</v>
      </c>
      <c r="E40" s="35" t="e">
        <f>D40+E39</f>
        <v>#REF!</v>
      </c>
      <c r="F40" s="35" t="e">
        <f>E40+F39</f>
        <v>#REF!</v>
      </c>
      <c r="G40" s="35" t="e">
        <f>F40+G39</f>
        <v>#REF!</v>
      </c>
      <c r="H40" s="35" t="e">
        <f>G40+H39</f>
        <v>#REF!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181"/>
    </row>
    <row r="41" spans="1:16" s="77" customFormat="1" ht="15.5" x14ac:dyDescent="0.35">
      <c r="A41" s="520" t="s">
        <v>84</v>
      </c>
      <c r="B41" s="520"/>
      <c r="C41" s="180">
        <f>26*6000</f>
        <v>156000</v>
      </c>
      <c r="D41" s="180">
        <v>0</v>
      </c>
      <c r="E41" s="180">
        <v>0</v>
      </c>
      <c r="F41" s="180">
        <v>0</v>
      </c>
      <c r="G41" s="180">
        <v>0</v>
      </c>
      <c r="H41" s="180" t="e">
        <f>-(H33+H39)</f>
        <v>#REF!</v>
      </c>
      <c r="I41" s="180" t="e">
        <f>-(I33+I39)</f>
        <v>#REF!</v>
      </c>
      <c r="J41" s="180" t="e">
        <f>-J33</f>
        <v>#REF!</v>
      </c>
      <c r="K41" s="180" t="e">
        <f>-(C41+I41+J41)</f>
        <v>#REF!</v>
      </c>
      <c r="L41" s="180">
        <v>0</v>
      </c>
      <c r="M41" s="180">
        <v>0</v>
      </c>
      <c r="N41" s="180">
        <v>0</v>
      </c>
      <c r="O41" s="180">
        <v>0</v>
      </c>
      <c r="P41" s="181" t="e">
        <f t="shared" ref="P41:P46" si="14">SUM(D41:O41)</f>
        <v>#REF!</v>
      </c>
    </row>
    <row r="42" spans="1:16" s="77" customFormat="1" ht="15.5" x14ac:dyDescent="0.35">
      <c r="A42" s="521" t="s">
        <v>85</v>
      </c>
      <c r="B42" s="521"/>
      <c r="C42" s="521"/>
      <c r="D42" s="35">
        <f>C41+D41</f>
        <v>156000</v>
      </c>
      <c r="E42" s="35">
        <f>D42+E41</f>
        <v>156000</v>
      </c>
      <c r="F42" s="35">
        <f t="shared" ref="F42:O42" si="15">E42+F41</f>
        <v>156000</v>
      </c>
      <c r="G42" s="35">
        <f t="shared" si="15"/>
        <v>156000</v>
      </c>
      <c r="H42" s="35" t="e">
        <f t="shared" si="15"/>
        <v>#REF!</v>
      </c>
      <c r="I42" s="35" t="e">
        <f t="shared" si="15"/>
        <v>#REF!</v>
      </c>
      <c r="J42" s="35" t="e">
        <f t="shared" si="15"/>
        <v>#REF!</v>
      </c>
      <c r="K42" s="35" t="e">
        <f t="shared" si="15"/>
        <v>#REF!</v>
      </c>
      <c r="L42" s="35" t="e">
        <f t="shared" si="15"/>
        <v>#REF!</v>
      </c>
      <c r="M42" s="35" t="e">
        <f t="shared" si="15"/>
        <v>#REF!</v>
      </c>
      <c r="N42" s="35" t="e">
        <f t="shared" si="15"/>
        <v>#REF!</v>
      </c>
      <c r="O42" s="35" t="e">
        <f t="shared" si="15"/>
        <v>#REF!</v>
      </c>
      <c r="P42" s="181"/>
    </row>
    <row r="43" spans="1:16" s="77" customFormat="1" ht="15.5" x14ac:dyDescent="0.35">
      <c r="A43" s="520" t="s">
        <v>86</v>
      </c>
      <c r="B43" s="520"/>
      <c r="C43" s="180">
        <v>0</v>
      </c>
      <c r="D43" s="170">
        <v>0</v>
      </c>
      <c r="E43" s="170">
        <v>0</v>
      </c>
      <c r="F43" s="170">
        <v>0</v>
      </c>
      <c r="G43" s="170">
        <v>0</v>
      </c>
      <c r="H43" s="170">
        <v>0</v>
      </c>
      <c r="I43" s="180">
        <v>0</v>
      </c>
      <c r="J43" s="180">
        <v>0</v>
      </c>
      <c r="K43" s="180" t="e">
        <f>-(K33+K41)</f>
        <v>#REF!</v>
      </c>
      <c r="L43" s="180" t="e">
        <f>-(C43+K43)</f>
        <v>#REF!</v>
      </c>
      <c r="M43" s="180">
        <v>0</v>
      </c>
      <c r="N43" s="180">
        <v>0</v>
      </c>
      <c r="O43" s="180">
        <v>0</v>
      </c>
      <c r="P43" s="181" t="e">
        <f t="shared" si="14"/>
        <v>#REF!</v>
      </c>
    </row>
    <row r="44" spans="1:16" s="77" customFormat="1" ht="15.5" x14ac:dyDescent="0.35">
      <c r="A44" s="522" t="s">
        <v>87</v>
      </c>
      <c r="B44" s="522"/>
      <c r="C44" s="522"/>
      <c r="D44" s="35">
        <f>C43+D43</f>
        <v>0</v>
      </c>
      <c r="E44" s="35">
        <f>D44+E43</f>
        <v>0</v>
      </c>
      <c r="F44" s="35">
        <f t="shared" ref="F44:O44" si="16">E44+F43</f>
        <v>0</v>
      </c>
      <c r="G44" s="35">
        <f t="shared" si="16"/>
        <v>0</v>
      </c>
      <c r="H44" s="35">
        <f t="shared" si="16"/>
        <v>0</v>
      </c>
      <c r="I44" s="35">
        <f t="shared" si="16"/>
        <v>0</v>
      </c>
      <c r="J44" s="35">
        <f t="shared" si="16"/>
        <v>0</v>
      </c>
      <c r="K44" s="35" t="e">
        <f t="shared" si="16"/>
        <v>#REF!</v>
      </c>
      <c r="L44" s="35" t="e">
        <f t="shared" si="16"/>
        <v>#REF!</v>
      </c>
      <c r="M44" s="35" t="e">
        <f t="shared" si="16"/>
        <v>#REF!</v>
      </c>
      <c r="N44" s="35" t="e">
        <f t="shared" si="16"/>
        <v>#REF!</v>
      </c>
      <c r="O44" s="35" t="e">
        <f t="shared" si="16"/>
        <v>#REF!</v>
      </c>
      <c r="P44" s="181"/>
    </row>
    <row r="45" spans="1:16" s="77" customFormat="1" ht="15.5" x14ac:dyDescent="0.35">
      <c r="A45" s="39"/>
      <c r="B45" s="39"/>
      <c r="C45" s="39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181"/>
    </row>
    <row r="46" spans="1:16" s="77" customFormat="1" ht="15" thickBot="1" x14ac:dyDescent="0.4">
      <c r="A46" s="179" t="s">
        <v>88</v>
      </c>
      <c r="B46" s="182"/>
      <c r="C46" s="182"/>
      <c r="D46" s="105" t="e">
        <f>D33+D39+D41+D43</f>
        <v>#REF!</v>
      </c>
      <c r="E46" s="105" t="e">
        <f t="shared" ref="E46:O46" si="17">E33+E39+E41+E43</f>
        <v>#REF!</v>
      </c>
      <c r="F46" s="105" t="e">
        <f t="shared" si="17"/>
        <v>#REF!</v>
      </c>
      <c r="G46" s="105" t="e">
        <f t="shared" si="17"/>
        <v>#REF!</v>
      </c>
      <c r="H46" s="105" t="e">
        <f t="shared" si="17"/>
        <v>#REF!</v>
      </c>
      <c r="I46" s="105" t="e">
        <f t="shared" si="17"/>
        <v>#REF!</v>
      </c>
      <c r="J46" s="105" t="e">
        <f t="shared" si="17"/>
        <v>#REF!</v>
      </c>
      <c r="K46" s="105" t="e">
        <f t="shared" si="17"/>
        <v>#REF!</v>
      </c>
      <c r="L46" s="105" t="e">
        <f t="shared" si="17"/>
        <v>#REF!</v>
      </c>
      <c r="M46" s="105" t="e">
        <f t="shared" si="17"/>
        <v>#REF!</v>
      </c>
      <c r="N46" s="105" t="e">
        <f t="shared" si="17"/>
        <v>#REF!</v>
      </c>
      <c r="O46" s="105" t="e">
        <f t="shared" si="17"/>
        <v>#REF!</v>
      </c>
      <c r="P46" s="181" t="e">
        <f t="shared" si="14"/>
        <v>#REF!</v>
      </c>
    </row>
    <row r="47" spans="1:16" ht="15" thickTop="1" x14ac:dyDescent="0.35">
      <c r="A47" s="115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112"/>
    </row>
    <row r="48" spans="1:16" hidden="1" x14ac:dyDescent="0.35">
      <c r="A48" s="115"/>
      <c r="B48" s="327"/>
      <c r="C48" s="327"/>
      <c r="D48" s="126" t="e">
        <f>D33-C41-C38</f>
        <v>#REF!</v>
      </c>
      <c r="E48" s="113" t="e">
        <f>D48+E33</f>
        <v>#REF!</v>
      </c>
      <c r="F48" s="113" t="e">
        <f t="shared" ref="F48:O48" si="18">E48+F33</f>
        <v>#REF!</v>
      </c>
      <c r="G48" s="113" t="e">
        <f t="shared" si="18"/>
        <v>#REF!</v>
      </c>
      <c r="H48" s="113" t="e">
        <f t="shared" si="18"/>
        <v>#REF!</v>
      </c>
      <c r="I48" s="113" t="e">
        <f t="shared" si="18"/>
        <v>#REF!</v>
      </c>
      <c r="J48" s="113" t="e">
        <f t="shared" si="18"/>
        <v>#REF!</v>
      </c>
      <c r="K48" s="113" t="e">
        <f t="shared" si="18"/>
        <v>#REF!</v>
      </c>
      <c r="L48" s="113" t="e">
        <f t="shared" si="18"/>
        <v>#REF!</v>
      </c>
      <c r="M48" s="113" t="e">
        <f t="shared" si="18"/>
        <v>#REF!</v>
      </c>
      <c r="N48" s="113" t="e">
        <f t="shared" si="18"/>
        <v>#REF!</v>
      </c>
      <c r="O48" s="113" t="e">
        <f t="shared" si="18"/>
        <v>#REF!</v>
      </c>
      <c r="P48" s="113"/>
    </row>
    <row r="49" spans="1:16" ht="15.5" x14ac:dyDescent="0.35">
      <c r="A49" s="321"/>
      <c r="B49" s="321"/>
      <c r="C49" s="306"/>
      <c r="D49" s="306"/>
      <c r="E49" s="113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112"/>
    </row>
    <row r="50" spans="1:16" ht="15.5" x14ac:dyDescent="0.35">
      <c r="A50" s="328"/>
      <c r="B50" s="329"/>
      <c r="C50" s="329"/>
      <c r="D50" s="327" t="s">
        <v>92</v>
      </c>
      <c r="E50" s="327"/>
      <c r="F50" s="327"/>
      <c r="G50" s="327"/>
      <c r="H50" s="327"/>
      <c r="I50" s="327"/>
      <c r="J50" s="306"/>
      <c r="K50" s="327"/>
      <c r="L50" s="327"/>
      <c r="M50" s="327"/>
      <c r="N50" s="327"/>
      <c r="O50" s="327"/>
      <c r="P50" s="112"/>
    </row>
    <row r="51" spans="1:16" ht="16" thickBot="1" x14ac:dyDescent="0.4">
      <c r="A51" s="328"/>
      <c r="B51" s="329"/>
      <c r="C51" s="329"/>
      <c r="D51" s="327" t="s">
        <v>93</v>
      </c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120"/>
    </row>
    <row r="52" spans="1:16" ht="15.5" x14ac:dyDescent="0.35">
      <c r="A52" s="328"/>
      <c r="B52" s="329"/>
      <c r="C52" s="329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306"/>
    </row>
    <row r="53" spans="1:16" ht="15.5" x14ac:dyDescent="0.35">
      <c r="A53" s="15"/>
      <c r="B53" s="1"/>
      <c r="C53" s="1"/>
      <c r="D53" s="67"/>
      <c r="E53" s="67"/>
      <c r="F53" s="67"/>
      <c r="G53" s="67"/>
      <c r="H53" s="67"/>
      <c r="I53" s="67"/>
      <c r="J53" s="75"/>
      <c r="K53" s="67"/>
      <c r="L53" s="67"/>
      <c r="M53" s="67"/>
      <c r="N53" s="67"/>
      <c r="O53" s="67"/>
      <c r="P53" s="306"/>
    </row>
    <row r="54" spans="1:16" x14ac:dyDescent="0.35">
      <c r="A54" s="306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</row>
    <row r="55" spans="1:16" x14ac:dyDescent="0.35">
      <c r="A55" s="306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</row>
    <row r="56" spans="1:16" x14ac:dyDescent="0.35">
      <c r="A56" s="12"/>
      <c r="B56" s="12"/>
      <c r="C56" s="12"/>
      <c r="D56" s="495"/>
      <c r="E56" s="495"/>
      <c r="F56" s="495"/>
      <c r="G56" s="495"/>
      <c r="H56" s="495"/>
      <c r="I56" s="495"/>
      <c r="J56" s="306"/>
      <c r="K56" s="306"/>
      <c r="L56" s="306"/>
      <c r="M56" s="306"/>
      <c r="N56" s="306"/>
      <c r="O56" s="306"/>
      <c r="P56" s="306"/>
    </row>
    <row r="57" spans="1:16" x14ac:dyDescent="0.35">
      <c r="A57" s="12"/>
      <c r="B57" s="12"/>
      <c r="C57" s="12"/>
      <c r="D57" s="495"/>
      <c r="E57" s="495"/>
      <c r="F57" s="495"/>
      <c r="G57" s="495"/>
      <c r="H57" s="306"/>
      <c r="I57" s="306"/>
      <c r="J57" s="306"/>
      <c r="K57" s="306"/>
      <c r="L57" s="306"/>
      <c r="M57" s="306"/>
      <c r="N57" s="306"/>
      <c r="O57" s="306"/>
      <c r="P57" s="306"/>
    </row>
    <row r="58" spans="1:16" x14ac:dyDescent="0.35">
      <c r="A58" s="12"/>
      <c r="B58" s="12"/>
      <c r="C58" s="12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</row>
    <row r="60" spans="1:16" x14ac:dyDescent="0.35">
      <c r="A60" s="8"/>
      <c r="B60" s="8"/>
      <c r="C60" s="8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</row>
    <row r="61" spans="1:16" x14ac:dyDescent="0.35">
      <c r="A61" s="9"/>
      <c r="B61" s="9"/>
      <c r="C61" s="9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</row>
    <row r="62" spans="1:16" x14ac:dyDescent="0.35">
      <c r="A62" s="9"/>
      <c r="B62" s="9"/>
      <c r="C62" s="9"/>
      <c r="D62" s="306"/>
      <c r="E62" s="306"/>
      <c r="F62" s="306"/>
      <c r="G62" s="13"/>
      <c r="H62" s="14"/>
      <c r="I62" s="26"/>
      <c r="J62" s="26"/>
      <c r="K62" s="26"/>
      <c r="L62" s="26"/>
      <c r="M62" s="26"/>
      <c r="N62" s="26"/>
      <c r="O62" s="327"/>
      <c r="P62" s="306"/>
    </row>
    <row r="63" spans="1:16" x14ac:dyDescent="0.35">
      <c r="A63" s="10"/>
      <c r="B63" s="10"/>
      <c r="C63" s="10"/>
      <c r="D63" s="306"/>
      <c r="E63" s="306"/>
      <c r="F63" s="306"/>
      <c r="G63" s="306"/>
      <c r="H63" s="35"/>
      <c r="I63" s="306"/>
      <c r="J63" s="306"/>
      <c r="K63" s="306"/>
      <c r="L63" s="306"/>
      <c r="M63" s="306"/>
      <c r="N63" s="306"/>
      <c r="O63" s="327"/>
      <c r="P63" s="306"/>
    </row>
    <row r="64" spans="1:16" x14ac:dyDescent="0.35">
      <c r="A64" s="11"/>
      <c r="B64" s="11"/>
      <c r="C64" s="11"/>
      <c r="D64" s="306"/>
      <c r="E64" s="306"/>
      <c r="F64" s="306"/>
      <c r="G64" s="306"/>
      <c r="H64" s="14"/>
      <c r="I64" s="306"/>
      <c r="J64" s="306"/>
      <c r="K64" s="306"/>
      <c r="L64" s="306"/>
      <c r="M64" s="306"/>
      <c r="N64" s="306"/>
      <c r="O64" s="327"/>
      <c r="P64" s="306"/>
    </row>
    <row r="65" spans="1:15" x14ac:dyDescent="0.35">
      <c r="A65" s="11"/>
      <c r="B65" s="11"/>
      <c r="C65" s="11"/>
      <c r="D65" s="306"/>
      <c r="E65" s="306"/>
      <c r="F65" s="306"/>
      <c r="G65" s="306"/>
      <c r="H65" s="14"/>
      <c r="I65" s="306"/>
      <c r="J65" s="306"/>
      <c r="K65" s="306"/>
      <c r="L65" s="306"/>
      <c r="M65" s="306"/>
      <c r="N65" s="306"/>
      <c r="O65" s="327"/>
    </row>
    <row r="66" spans="1:15" x14ac:dyDescent="0.35">
      <c r="A66" s="10"/>
      <c r="B66" s="10"/>
      <c r="C66" s="10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27"/>
    </row>
    <row r="67" spans="1:15" x14ac:dyDescent="0.35">
      <c r="A67" s="10"/>
      <c r="B67" s="10"/>
      <c r="C67" s="10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27"/>
    </row>
  </sheetData>
  <mergeCells count="14">
    <mergeCell ref="A1:O1"/>
    <mergeCell ref="A2:O2"/>
    <mergeCell ref="D56:I56"/>
    <mergeCell ref="D57:G57"/>
    <mergeCell ref="B5:D5"/>
    <mergeCell ref="E5:G5"/>
    <mergeCell ref="H5:J5"/>
    <mergeCell ref="A38:B38"/>
    <mergeCell ref="A39:B39"/>
    <mergeCell ref="A40:B40"/>
    <mergeCell ref="A41:B41"/>
    <mergeCell ref="A42:C42"/>
    <mergeCell ref="A43:B43"/>
    <mergeCell ref="A44:C4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-0.249977111117893"/>
  </sheetPr>
  <dimension ref="A1:S41"/>
  <sheetViews>
    <sheetView tabSelected="1" zoomScaleNormal="100" zoomScalePageLayoutView="90" workbookViewId="0">
      <selection activeCell="N18" sqref="N18:N20"/>
    </sheetView>
  </sheetViews>
  <sheetFormatPr defaultRowHeight="14.5" x14ac:dyDescent="0.35"/>
  <cols>
    <col min="1" max="1" width="6.7265625" style="306" customWidth="1"/>
    <col min="2" max="4" width="14" style="306" customWidth="1"/>
    <col min="5" max="5" width="17.7265625" style="306" bestFit="1" customWidth="1"/>
    <col min="6" max="6" width="10.54296875" style="306" bestFit="1" customWidth="1"/>
    <col min="7" max="7" width="5.453125" style="306" bestFit="1" customWidth="1"/>
    <col min="8" max="8" width="17.1796875" customWidth="1"/>
    <col min="9" max="9" width="20.453125" style="306" customWidth="1"/>
    <col min="10" max="10" width="14.7265625" style="306" customWidth="1"/>
    <col min="11" max="12" width="14.7265625" customWidth="1"/>
    <col min="13" max="14" width="13.1796875" customWidth="1"/>
    <col min="15" max="15" width="13.1796875" style="306" customWidth="1"/>
    <col min="16" max="16" width="13.1796875" customWidth="1"/>
    <col min="17" max="19" width="21.26953125" customWidth="1"/>
  </cols>
  <sheetData>
    <row r="1" spans="1:19" s="306" customFormat="1" ht="28.5" x14ac:dyDescent="0.45">
      <c r="A1" s="552" t="s">
        <v>149</v>
      </c>
      <c r="B1" s="552"/>
      <c r="C1" s="552"/>
      <c r="D1" s="552"/>
      <c r="E1" s="552"/>
      <c r="F1" s="552"/>
      <c r="G1" s="474"/>
      <c r="H1" s="474"/>
      <c r="I1" s="474"/>
      <c r="J1" s="474"/>
      <c r="K1" s="474"/>
      <c r="L1" s="450"/>
    </row>
    <row r="2" spans="1:19" s="306" customFormat="1" ht="15.5" x14ac:dyDescent="0.35"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</row>
    <row r="3" spans="1:19" s="306" customFormat="1" ht="16" thickBot="1" x14ac:dyDescent="0.4">
      <c r="B3" s="358"/>
      <c r="C3" s="358"/>
      <c r="D3" s="359"/>
      <c r="E3" s="359"/>
      <c r="F3" s="359"/>
      <c r="G3" s="359"/>
      <c r="H3" s="359"/>
      <c r="I3" s="359"/>
      <c r="J3" s="359"/>
      <c r="K3" s="400"/>
      <c r="L3" s="400"/>
    </row>
    <row r="4" spans="1:19" s="306" customFormat="1" ht="19" thickBot="1" x14ac:dyDescent="0.5">
      <c r="B4" s="279"/>
      <c r="E4" s="280"/>
      <c r="F4" s="392"/>
      <c r="G4" s="288"/>
      <c r="H4" s="279"/>
      <c r="I4" s="282"/>
      <c r="J4" s="471" t="s">
        <v>159</v>
      </c>
    </row>
    <row r="5" spans="1:19" s="399" customFormat="1" ht="30" customHeight="1" thickBot="1" x14ac:dyDescent="0.4">
      <c r="B5" s="577" t="s">
        <v>31</v>
      </c>
      <c r="C5" s="578"/>
      <c r="D5" s="579"/>
      <c r="E5" s="580" t="s">
        <v>32</v>
      </c>
      <c r="F5" s="581"/>
      <c r="G5" s="581"/>
      <c r="H5" s="571" t="s">
        <v>112</v>
      </c>
      <c r="I5" s="567" t="s">
        <v>114</v>
      </c>
      <c r="J5" s="557" t="s">
        <v>152</v>
      </c>
      <c r="K5" s="558"/>
      <c r="L5" s="558"/>
      <c r="M5" s="558"/>
      <c r="N5" s="558"/>
      <c r="O5" s="558"/>
      <c r="P5" s="559"/>
      <c r="Q5" s="584" t="s">
        <v>119</v>
      </c>
      <c r="R5" s="585"/>
      <c r="S5" s="586"/>
    </row>
    <row r="6" spans="1:19" s="403" customFormat="1" ht="31" x14ac:dyDescent="0.35">
      <c r="B6" s="452" t="s">
        <v>142</v>
      </c>
      <c r="C6" s="453" t="s">
        <v>143</v>
      </c>
      <c r="D6" s="454" t="s">
        <v>140</v>
      </c>
      <c r="E6" s="455" t="s">
        <v>33</v>
      </c>
      <c r="F6" s="283" t="s">
        <v>34</v>
      </c>
      <c r="G6" s="456" t="s">
        <v>134</v>
      </c>
      <c r="H6" s="572"/>
      <c r="I6" s="568"/>
      <c r="J6" s="460" t="s">
        <v>142</v>
      </c>
      <c r="K6" s="461" t="s">
        <v>143</v>
      </c>
      <c r="L6" s="462" t="s">
        <v>140</v>
      </c>
      <c r="M6" s="459" t="s">
        <v>132</v>
      </c>
      <c r="N6" s="458" t="s">
        <v>139</v>
      </c>
      <c r="O6" s="457" t="s">
        <v>140</v>
      </c>
      <c r="P6" s="457" t="s">
        <v>121</v>
      </c>
      <c r="Q6" s="582" t="s">
        <v>138</v>
      </c>
      <c r="R6" s="583"/>
      <c r="S6" s="441" t="s">
        <v>145</v>
      </c>
    </row>
    <row r="7" spans="1:19" s="306" customFormat="1" ht="15.5" x14ac:dyDescent="0.35">
      <c r="B7" s="408"/>
      <c r="C7" s="398"/>
      <c r="D7" s="409"/>
      <c r="E7" s="406"/>
      <c r="F7" s="343"/>
      <c r="G7" s="410"/>
      <c r="H7" s="412" t="s">
        <v>128</v>
      </c>
      <c r="I7" s="413"/>
      <c r="J7" s="429">
        <f>(N7)*0.9</f>
        <v>0</v>
      </c>
      <c r="K7" s="430">
        <f>(N7)*0.7</f>
        <v>0</v>
      </c>
      <c r="L7" s="431">
        <f>O7</f>
        <v>0</v>
      </c>
      <c r="M7" s="417" t="s">
        <v>128</v>
      </c>
      <c r="N7" s="435"/>
      <c r="O7" s="436"/>
      <c r="P7" s="437"/>
      <c r="Q7" s="401" t="s">
        <v>142</v>
      </c>
      <c r="R7" s="344"/>
      <c r="S7" s="575">
        <v>0.02</v>
      </c>
    </row>
    <row r="8" spans="1:19" s="306" customFormat="1" ht="15.5" x14ac:dyDescent="0.35">
      <c r="B8" s="408"/>
      <c r="C8" s="398"/>
      <c r="D8" s="409"/>
      <c r="E8" s="406"/>
      <c r="F8" s="343"/>
      <c r="G8" s="410"/>
      <c r="H8" s="414" t="s">
        <v>43</v>
      </c>
      <c r="I8" s="413"/>
      <c r="J8" s="429">
        <f>(N8)*0.9</f>
        <v>0</v>
      </c>
      <c r="K8" s="430">
        <f>(N8)*0.7</f>
        <v>0</v>
      </c>
      <c r="L8" s="431">
        <f t="shared" ref="L8:L10" si="0">O8</f>
        <v>0</v>
      </c>
      <c r="M8" s="417" t="s">
        <v>43</v>
      </c>
      <c r="N8" s="435"/>
      <c r="O8" s="436"/>
      <c r="P8" s="437"/>
      <c r="Q8" s="401" t="s">
        <v>143</v>
      </c>
      <c r="R8" s="344"/>
      <c r="S8" s="575"/>
    </row>
    <row r="9" spans="1:19" s="306" customFormat="1" ht="16" thickBot="1" x14ac:dyDescent="0.4">
      <c r="B9" s="408"/>
      <c r="C9" s="398"/>
      <c r="D9" s="409"/>
      <c r="E9" s="406"/>
      <c r="F9" s="343"/>
      <c r="G9" s="410"/>
      <c r="H9" s="414" t="s">
        <v>45</v>
      </c>
      <c r="I9" s="413"/>
      <c r="J9" s="429">
        <f>(N9)*0.9</f>
        <v>0</v>
      </c>
      <c r="K9" s="430">
        <f>(N9)*0.7</f>
        <v>0</v>
      </c>
      <c r="L9" s="431">
        <f t="shared" si="0"/>
        <v>0</v>
      </c>
      <c r="M9" s="417" t="s">
        <v>45</v>
      </c>
      <c r="N9" s="435"/>
      <c r="O9" s="436"/>
      <c r="P9" s="437"/>
      <c r="Q9" s="416" t="s">
        <v>140</v>
      </c>
      <c r="R9" s="415"/>
      <c r="S9" s="576"/>
    </row>
    <row r="10" spans="1:19" s="306" customFormat="1" ht="15.5" x14ac:dyDescent="0.35">
      <c r="B10" s="408"/>
      <c r="C10" s="398"/>
      <c r="D10" s="409"/>
      <c r="E10" s="406"/>
      <c r="F10" s="343"/>
      <c r="G10" s="410"/>
      <c r="H10" s="414" t="s">
        <v>123</v>
      </c>
      <c r="I10" s="413"/>
      <c r="J10" s="429">
        <f>(N10)*0.9</f>
        <v>0</v>
      </c>
      <c r="K10" s="430">
        <f>(N10)*0.7</f>
        <v>0</v>
      </c>
      <c r="L10" s="431">
        <f t="shared" si="0"/>
        <v>0</v>
      </c>
      <c r="M10" s="417" t="s">
        <v>123</v>
      </c>
      <c r="N10" s="435"/>
      <c r="O10" s="436"/>
      <c r="P10" s="437"/>
      <c r="Q10" s="107"/>
      <c r="R10" s="107"/>
      <c r="S10" s="107"/>
    </row>
    <row r="11" spans="1:19" s="306" customFormat="1" ht="16" thickBot="1" x14ac:dyDescent="0.4">
      <c r="B11" s="419"/>
      <c r="C11" s="420"/>
      <c r="D11" s="421"/>
      <c r="E11" s="407"/>
      <c r="F11" s="404"/>
      <c r="G11" s="411"/>
      <c r="H11" s="425" t="s">
        <v>131</v>
      </c>
      <c r="I11" s="426"/>
      <c r="J11" s="432">
        <f>(N11)*0.9</f>
        <v>0</v>
      </c>
      <c r="K11" s="433">
        <f>(N11)*0.7</f>
        <v>0</v>
      </c>
      <c r="L11" s="434">
        <f>O11</f>
        <v>0</v>
      </c>
      <c r="M11" s="418" t="s">
        <v>131</v>
      </c>
      <c r="N11" s="438"/>
      <c r="O11" s="439"/>
      <c r="P11" s="440"/>
      <c r="Q11" s="107"/>
      <c r="R11" s="107"/>
      <c r="S11" s="107"/>
    </row>
    <row r="12" spans="1:19" s="306" customFormat="1" ht="16" thickBot="1" x14ac:dyDescent="0.4">
      <c r="B12" s="422" t="e">
        <f>(B7*$I$7+B8*$I$8+B9*$I$9+B10*$I$10+B11*$I$11)/$I$12</f>
        <v>#DIV/0!</v>
      </c>
      <c r="C12" s="423" t="e">
        <f>(C7*$I$7+C8*$I$8+C9*$I$9+C10*$I$10+C11*$I$11)/$I$12</f>
        <v>#DIV/0!</v>
      </c>
      <c r="D12" s="424" t="e">
        <f>(D7*$I$7+D8*$I$8+D9*$I$9+D10*$I$10+D11*$I$11)/$I$12</f>
        <v>#DIV/0!</v>
      </c>
      <c r="E12" s="247"/>
      <c r="F12" s="277"/>
      <c r="G12" s="278"/>
      <c r="H12" s="427" t="s">
        <v>144</v>
      </c>
      <c r="I12" s="428">
        <f>SUM(I7:I11)</f>
        <v>0</v>
      </c>
      <c r="M12" s="107"/>
      <c r="N12" s="107"/>
      <c r="O12" s="107"/>
      <c r="P12" s="107"/>
      <c r="Q12" s="107"/>
      <c r="R12" s="107"/>
      <c r="S12" s="107"/>
    </row>
    <row r="13" spans="1:19" s="306" customFormat="1" ht="16" thickBot="1" x14ac:dyDescent="0.4">
      <c r="A13" s="405" t="s">
        <v>56</v>
      </c>
      <c r="B13" s="573" t="e">
        <f>SUM(B12:D12)</f>
        <v>#DIV/0!</v>
      </c>
      <c r="C13" s="573"/>
      <c r="D13" s="574"/>
      <c r="E13" s="359"/>
      <c r="F13" s="359"/>
      <c r="G13" s="359"/>
      <c r="H13" s="444" t="s">
        <v>146</v>
      </c>
      <c r="I13" s="446"/>
      <c r="Q13" s="356"/>
      <c r="R13" s="356"/>
      <c r="S13" s="356"/>
    </row>
    <row r="14" spans="1:19" s="306" customFormat="1" ht="47" thickBot="1" x14ac:dyDescent="0.4">
      <c r="B14" s="359"/>
      <c r="C14" s="359"/>
      <c r="D14" s="359"/>
      <c r="E14" s="359"/>
      <c r="F14" s="359"/>
      <c r="G14" s="359"/>
      <c r="H14" s="445" t="s">
        <v>150</v>
      </c>
      <c r="I14" s="447"/>
      <c r="J14" s="378"/>
      <c r="K14" s="378"/>
      <c r="L14" s="378"/>
      <c r="M14" s="356"/>
      <c r="N14" s="356"/>
      <c r="O14" s="356"/>
      <c r="P14" s="356"/>
    </row>
    <row r="15" spans="1:19" s="306" customFormat="1" ht="19" thickBot="1" x14ac:dyDescent="0.5">
      <c r="B15" s="471" t="s">
        <v>160</v>
      </c>
      <c r="I15" s="379"/>
      <c r="L15" s="471" t="s">
        <v>158</v>
      </c>
      <c r="M15" s="359"/>
      <c r="N15" s="359"/>
      <c r="O15" s="356"/>
      <c r="P15" s="356"/>
    </row>
    <row r="16" spans="1:19" ht="15.75" customHeight="1" x14ac:dyDescent="0.35">
      <c r="B16" s="565" t="s">
        <v>116</v>
      </c>
      <c r="C16" s="566"/>
      <c r="D16" s="566"/>
      <c r="E16" s="443" t="s">
        <v>141</v>
      </c>
      <c r="F16"/>
      <c r="G16"/>
      <c r="I16"/>
      <c r="K16" s="306"/>
      <c r="L16" s="560" t="s">
        <v>151</v>
      </c>
      <c r="M16" s="561"/>
      <c r="N16" s="561"/>
      <c r="O16" s="561"/>
      <c r="P16" s="562"/>
    </row>
    <row r="17" spans="2:16" ht="15.75" customHeight="1" x14ac:dyDescent="0.35">
      <c r="B17" s="553" t="s">
        <v>67</v>
      </c>
      <c r="C17" s="554"/>
      <c r="D17" s="554"/>
      <c r="E17" s="448"/>
      <c r="F17"/>
      <c r="G17"/>
      <c r="I17"/>
      <c r="K17" s="306"/>
      <c r="L17" s="563" t="s">
        <v>153</v>
      </c>
      <c r="M17" s="564"/>
      <c r="N17" s="463" t="s">
        <v>154</v>
      </c>
      <c r="O17" s="463" t="s">
        <v>155</v>
      </c>
      <c r="P17" s="464" t="s">
        <v>156</v>
      </c>
    </row>
    <row r="18" spans="2:16" ht="15.75" customHeight="1" x14ac:dyDescent="0.35">
      <c r="B18" s="553" t="s">
        <v>68</v>
      </c>
      <c r="C18" s="554"/>
      <c r="D18" s="554"/>
      <c r="E18" s="448"/>
      <c r="F18"/>
      <c r="G18"/>
      <c r="I18"/>
      <c r="K18" s="306"/>
      <c r="L18" s="550" t="s">
        <v>59</v>
      </c>
      <c r="M18" s="551"/>
      <c r="N18" s="465"/>
      <c r="O18" s="469"/>
      <c r="P18" s="467">
        <f>N18*O18*12*0.95</f>
        <v>0</v>
      </c>
    </row>
    <row r="19" spans="2:16" ht="15.75" customHeight="1" x14ac:dyDescent="0.35">
      <c r="B19" s="553" t="s">
        <v>73</v>
      </c>
      <c r="C19" s="554"/>
      <c r="D19" s="554"/>
      <c r="E19" s="448"/>
      <c r="F19"/>
      <c r="G19"/>
      <c r="I19"/>
      <c r="K19" s="306"/>
      <c r="L19" s="550" t="s">
        <v>60</v>
      </c>
      <c r="M19" s="551"/>
      <c r="N19" s="465"/>
      <c r="O19" s="469"/>
      <c r="P19" s="467">
        <f>N19*O19*12*0.95</f>
        <v>0</v>
      </c>
    </row>
    <row r="20" spans="2:16" ht="15.75" customHeight="1" thickBot="1" x14ac:dyDescent="0.4">
      <c r="B20" s="553" t="s">
        <v>147</v>
      </c>
      <c r="C20" s="554"/>
      <c r="D20" s="554"/>
      <c r="E20" s="448"/>
      <c r="F20"/>
      <c r="G20"/>
      <c r="I20"/>
      <c r="K20" s="306"/>
      <c r="L20" s="548" t="s">
        <v>61</v>
      </c>
      <c r="M20" s="549"/>
      <c r="N20" s="466"/>
      <c r="O20" s="470"/>
      <c r="P20" s="468">
        <f>N20*O20*12*0.95</f>
        <v>0</v>
      </c>
    </row>
    <row r="21" spans="2:16" s="306" customFormat="1" ht="15.75" customHeight="1" x14ac:dyDescent="0.35">
      <c r="B21" s="553" t="s">
        <v>135</v>
      </c>
      <c r="C21" s="554"/>
      <c r="D21" s="554"/>
      <c r="E21" s="448"/>
      <c r="J21"/>
      <c r="K21"/>
      <c r="L21"/>
      <c r="M21"/>
      <c r="N21"/>
    </row>
    <row r="22" spans="2:16" ht="15.75" customHeight="1" x14ac:dyDescent="0.35">
      <c r="B22" s="553" t="s">
        <v>64</v>
      </c>
      <c r="C22" s="554"/>
      <c r="D22" s="554"/>
      <c r="E22" s="448"/>
      <c r="F22" s="361"/>
      <c r="G22"/>
      <c r="I22"/>
      <c r="K22" s="306"/>
      <c r="L22" s="306"/>
      <c r="O22"/>
    </row>
    <row r="23" spans="2:16" ht="15.75" customHeight="1" x14ac:dyDescent="0.35">
      <c r="B23" s="553" t="s">
        <v>148</v>
      </c>
      <c r="C23" s="554"/>
      <c r="D23" s="554"/>
      <c r="E23" s="448"/>
      <c r="F23" s="361"/>
      <c r="G23"/>
      <c r="I23"/>
      <c r="J23"/>
      <c r="M23" s="306"/>
      <c r="N23" s="306"/>
      <c r="O23"/>
    </row>
    <row r="24" spans="2:16" ht="15.75" customHeight="1" x14ac:dyDescent="0.35">
      <c r="B24" s="553" t="s">
        <v>129</v>
      </c>
      <c r="C24" s="554"/>
      <c r="D24" s="554"/>
      <c r="E24" s="448"/>
      <c r="F24" s="361"/>
      <c r="G24"/>
      <c r="I24"/>
      <c r="J24"/>
    </row>
    <row r="25" spans="2:16" ht="15.75" customHeight="1" x14ac:dyDescent="0.35">
      <c r="B25" s="553" t="s">
        <v>125</v>
      </c>
      <c r="C25" s="554"/>
      <c r="D25" s="554"/>
      <c r="E25" s="448"/>
      <c r="F25" s="361"/>
      <c r="G25"/>
      <c r="I25"/>
      <c r="J25"/>
    </row>
    <row r="26" spans="2:16" s="306" customFormat="1" ht="15.75" customHeight="1" thickBot="1" x14ac:dyDescent="0.4">
      <c r="B26" s="569" t="s">
        <v>157</v>
      </c>
      <c r="C26" s="570"/>
      <c r="D26" s="570"/>
      <c r="E26" s="449"/>
      <c r="J26"/>
      <c r="K26"/>
      <c r="L26"/>
      <c r="M26"/>
      <c r="N26"/>
      <c r="P26"/>
    </row>
    <row r="27" spans="2:16" ht="15" thickBot="1" x14ac:dyDescent="0.4">
      <c r="B27" s="555" t="s">
        <v>130</v>
      </c>
      <c r="C27" s="556"/>
      <c r="D27" s="556"/>
      <c r="E27" s="442">
        <f>SUM(E17:E26)</f>
        <v>0</v>
      </c>
      <c r="I27"/>
      <c r="K27" s="306"/>
      <c r="L27" s="306"/>
    </row>
    <row r="28" spans="2:16" x14ac:dyDescent="0.35">
      <c r="B28" s="381"/>
      <c r="E28" s="381"/>
      <c r="F28" s="381"/>
      <c r="H28" s="306"/>
      <c r="I28"/>
      <c r="J28"/>
      <c r="M28" s="306"/>
      <c r="N28" s="306"/>
      <c r="P28" s="306"/>
    </row>
    <row r="29" spans="2:16" x14ac:dyDescent="0.35">
      <c r="G29"/>
      <c r="H29" s="306"/>
      <c r="K29" s="306"/>
    </row>
    <row r="30" spans="2:16" x14ac:dyDescent="0.35">
      <c r="G30"/>
      <c r="H30" s="306"/>
      <c r="J30"/>
    </row>
    <row r="31" spans="2:16" x14ac:dyDescent="0.35">
      <c r="G31"/>
      <c r="H31" s="306"/>
      <c r="J31"/>
    </row>
    <row r="32" spans="2:16" x14ac:dyDescent="0.35">
      <c r="G32"/>
      <c r="H32" s="306"/>
      <c r="J32"/>
    </row>
    <row r="33" spans="5:10" x14ac:dyDescent="0.35">
      <c r="G33"/>
      <c r="H33" s="306"/>
      <c r="J33"/>
    </row>
    <row r="34" spans="5:10" x14ac:dyDescent="0.35">
      <c r="G34"/>
      <c r="H34" s="306"/>
      <c r="J34"/>
    </row>
    <row r="35" spans="5:10" x14ac:dyDescent="0.35">
      <c r="G35"/>
      <c r="H35" s="306"/>
      <c r="I35" s="397"/>
      <c r="J35"/>
    </row>
    <row r="36" spans="5:10" x14ac:dyDescent="0.35">
      <c r="G36"/>
      <c r="H36" s="306"/>
      <c r="J36"/>
    </row>
    <row r="37" spans="5:10" x14ac:dyDescent="0.35">
      <c r="G37"/>
      <c r="H37" s="306"/>
      <c r="J37"/>
    </row>
    <row r="38" spans="5:10" x14ac:dyDescent="0.35">
      <c r="G38"/>
      <c r="H38" s="306"/>
      <c r="J38"/>
    </row>
    <row r="39" spans="5:10" x14ac:dyDescent="0.35">
      <c r="G39"/>
      <c r="H39" s="306"/>
      <c r="J39"/>
    </row>
    <row r="40" spans="5:10" x14ac:dyDescent="0.35">
      <c r="E40" s="402"/>
      <c r="F40" s="402"/>
      <c r="J40"/>
    </row>
    <row r="41" spans="5:10" x14ac:dyDescent="0.35">
      <c r="E41" s="402"/>
      <c r="F41" s="402"/>
    </row>
  </sheetData>
  <mergeCells count="27">
    <mergeCell ref="S7:S9"/>
    <mergeCell ref="B5:D5"/>
    <mergeCell ref="E5:G5"/>
    <mergeCell ref="Q6:R6"/>
    <mergeCell ref="Q5:S5"/>
    <mergeCell ref="B22:D22"/>
    <mergeCell ref="B27:D27"/>
    <mergeCell ref="J5:P5"/>
    <mergeCell ref="L16:P16"/>
    <mergeCell ref="L17:M17"/>
    <mergeCell ref="L18:M18"/>
    <mergeCell ref="B16:D16"/>
    <mergeCell ref="B19:D19"/>
    <mergeCell ref="B17:D17"/>
    <mergeCell ref="B18:D18"/>
    <mergeCell ref="I5:I6"/>
    <mergeCell ref="B26:D26"/>
    <mergeCell ref="B25:D25"/>
    <mergeCell ref="B24:D24"/>
    <mergeCell ref="B23:D23"/>
    <mergeCell ref="H5:H6"/>
    <mergeCell ref="L20:M20"/>
    <mergeCell ref="L19:M19"/>
    <mergeCell ref="A1:F1"/>
    <mergeCell ref="B20:D20"/>
    <mergeCell ref="B21:D21"/>
    <mergeCell ref="B13:D13"/>
  </mergeCells>
  <printOptions headings="1" gridLines="1"/>
  <pageMargins left="0.17" right="0.17" top="0.17" bottom="0.17" header="0.17" footer="0.17"/>
  <pageSetup paperSize="17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P55"/>
  <sheetViews>
    <sheetView topLeftCell="A10" zoomScale="80" zoomScaleNormal="80" workbookViewId="0">
      <selection sqref="A1:O1"/>
    </sheetView>
  </sheetViews>
  <sheetFormatPr defaultColWidth="9.1796875" defaultRowHeight="15.5" x14ac:dyDescent="0.35"/>
  <cols>
    <col min="1" max="1" width="38.1796875" style="141" customWidth="1"/>
    <col min="2" max="2" width="10.54296875" style="141" customWidth="1"/>
    <col min="3" max="3" width="21.26953125" style="141" customWidth="1"/>
    <col min="4" max="4" width="17" style="141" customWidth="1"/>
    <col min="5" max="8" width="15.7265625" style="141" customWidth="1"/>
    <col min="9" max="9" width="18.7265625" style="141" customWidth="1"/>
    <col min="10" max="15" width="15.7265625" style="141" customWidth="1"/>
    <col min="16" max="16" width="11.453125" style="141" customWidth="1"/>
    <col min="17" max="16384" width="9.1796875" style="141"/>
  </cols>
  <sheetData>
    <row r="1" spans="1:16" x14ac:dyDescent="0.35">
      <c r="A1" s="515" t="s">
        <v>54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</row>
    <row r="2" spans="1:16" x14ac:dyDescent="0.35">
      <c r="A2" s="515" t="s">
        <v>55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</row>
    <row r="3" spans="1:16" ht="28.5" customHeight="1" x14ac:dyDescent="0.35">
      <c r="A3" s="36"/>
      <c r="B3" s="36"/>
      <c r="C3" s="142"/>
      <c r="D3" s="143">
        <v>2017</v>
      </c>
      <c r="E3" s="144">
        <v>2018</v>
      </c>
      <c r="F3" s="143">
        <v>2019</v>
      </c>
      <c r="G3" s="143">
        <v>2020</v>
      </c>
      <c r="H3" s="143">
        <v>2021</v>
      </c>
      <c r="I3" s="143">
        <v>2022</v>
      </c>
      <c r="J3" s="143">
        <v>2023</v>
      </c>
      <c r="K3" s="143">
        <v>2024</v>
      </c>
      <c r="L3" s="143">
        <v>2025</v>
      </c>
      <c r="M3" s="143">
        <v>2026</v>
      </c>
      <c r="N3" s="143">
        <v>2027</v>
      </c>
      <c r="O3" s="143">
        <v>2028</v>
      </c>
      <c r="P3" s="145" t="s">
        <v>56</v>
      </c>
    </row>
    <row r="4" spans="1:16" ht="15.75" customHeight="1" x14ac:dyDescent="0.35">
      <c r="A4" s="4" t="s">
        <v>57</v>
      </c>
      <c r="B4" s="4"/>
      <c r="C4" s="4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6" s="147" customFormat="1" ht="15.75" customHeight="1" x14ac:dyDescent="0.35">
      <c r="A5" s="59" t="s">
        <v>58</v>
      </c>
      <c r="B5" s="59"/>
      <c r="C5" s="59"/>
      <c r="D5" s="60">
        <v>324240</v>
      </c>
      <c r="E5" s="60">
        <f>+D5</f>
        <v>324240</v>
      </c>
      <c r="F5" s="60">
        <f t="shared" ref="F5:O6" si="0">E5*101%</f>
        <v>327482.40000000002</v>
      </c>
      <c r="G5" s="60">
        <f t="shared" si="0"/>
        <v>330757.22400000005</v>
      </c>
      <c r="H5" s="60">
        <f t="shared" si="0"/>
        <v>334064.79624000005</v>
      </c>
      <c r="I5" s="60">
        <f t="shared" si="0"/>
        <v>337405.44420240005</v>
      </c>
      <c r="J5" s="60">
        <f t="shared" si="0"/>
        <v>340779.49864442402</v>
      </c>
      <c r="K5" s="60">
        <f t="shared" si="0"/>
        <v>344187.29363086825</v>
      </c>
      <c r="L5" s="60">
        <f t="shared" si="0"/>
        <v>347629.16656717693</v>
      </c>
      <c r="M5" s="60">
        <f t="shared" si="0"/>
        <v>351105.45823284873</v>
      </c>
      <c r="N5" s="60">
        <f>M5*101%</f>
        <v>354616.51281517721</v>
      </c>
      <c r="O5" s="60">
        <f>N5*101%</f>
        <v>358162.67794332898</v>
      </c>
    </row>
    <row r="6" spans="1:16" s="147" customFormat="1" ht="15.75" customHeight="1" x14ac:dyDescent="0.35">
      <c r="A6" s="59" t="s">
        <v>59</v>
      </c>
      <c r="B6" s="59"/>
      <c r="C6" s="59"/>
      <c r="D6" s="60">
        <v>4950</v>
      </c>
      <c r="E6" s="60">
        <f>D6*101%</f>
        <v>4999.5</v>
      </c>
      <c r="F6" s="60">
        <f t="shared" si="0"/>
        <v>5049.4949999999999</v>
      </c>
      <c r="G6" s="60">
        <f t="shared" si="0"/>
        <v>5099.9899500000001</v>
      </c>
      <c r="H6" s="60">
        <f t="shared" si="0"/>
        <v>5150.9898494999998</v>
      </c>
      <c r="I6" s="60">
        <f t="shared" si="0"/>
        <v>5202.4997479949998</v>
      </c>
      <c r="J6" s="60">
        <f t="shared" si="0"/>
        <v>5254.5247454749497</v>
      </c>
      <c r="K6" s="60">
        <f t="shared" si="0"/>
        <v>5307.0699929296989</v>
      </c>
      <c r="L6" s="60">
        <f t="shared" si="0"/>
        <v>5360.1406928589959</v>
      </c>
      <c r="M6" s="60">
        <f t="shared" si="0"/>
        <v>5413.7420997875861</v>
      </c>
      <c r="N6" s="60">
        <f t="shared" si="0"/>
        <v>5467.8795207854619</v>
      </c>
      <c r="O6" s="60">
        <f t="shared" si="0"/>
        <v>5522.5583159933167</v>
      </c>
    </row>
    <row r="7" spans="1:16" s="147" customFormat="1" ht="15.75" customHeight="1" x14ac:dyDescent="0.35">
      <c r="A7" s="59" t="s">
        <v>60</v>
      </c>
      <c r="B7" s="59"/>
      <c r="C7" s="59"/>
      <c r="D7" s="60">
        <f>((25*23)*12)</f>
        <v>6900</v>
      </c>
      <c r="E7" s="60">
        <f t="shared" ref="E7:O7" si="1">((25*23)*12)</f>
        <v>6900</v>
      </c>
      <c r="F7" s="60">
        <f t="shared" si="1"/>
        <v>6900</v>
      </c>
      <c r="G7" s="60">
        <f t="shared" si="1"/>
        <v>6900</v>
      </c>
      <c r="H7" s="60">
        <f t="shared" si="1"/>
        <v>6900</v>
      </c>
      <c r="I7" s="60">
        <f t="shared" si="1"/>
        <v>6900</v>
      </c>
      <c r="J7" s="60">
        <f t="shared" si="1"/>
        <v>6900</v>
      </c>
      <c r="K7" s="60">
        <f t="shared" si="1"/>
        <v>6900</v>
      </c>
      <c r="L7" s="60">
        <f t="shared" si="1"/>
        <v>6900</v>
      </c>
      <c r="M7" s="60">
        <f t="shared" si="1"/>
        <v>6900</v>
      </c>
      <c r="N7" s="60">
        <f>((25*23)*12)</f>
        <v>6900</v>
      </c>
      <c r="O7" s="60">
        <f t="shared" si="1"/>
        <v>6900</v>
      </c>
    </row>
    <row r="8" spans="1:16" ht="15.75" customHeight="1" x14ac:dyDescent="0.35">
      <c r="A8" s="5" t="s">
        <v>61</v>
      </c>
      <c r="B8" s="5"/>
      <c r="C8" s="5"/>
      <c r="D8" s="148">
        <v>4449.5</v>
      </c>
      <c r="E8" s="148">
        <f>D8*101%</f>
        <v>4493.9949999999999</v>
      </c>
      <c r="F8" s="148">
        <f t="shared" ref="F8:O8" si="2">E8*101%</f>
        <v>4538.9349499999998</v>
      </c>
      <c r="G8" s="148">
        <f t="shared" si="2"/>
        <v>4584.3242995000001</v>
      </c>
      <c r="H8" s="148">
        <f t="shared" si="2"/>
        <v>4630.1675424949999</v>
      </c>
      <c r="I8" s="148">
        <f t="shared" si="2"/>
        <v>4676.4692179199501</v>
      </c>
      <c r="J8" s="148">
        <f t="shared" si="2"/>
        <v>4723.2339100991494</v>
      </c>
      <c r="K8" s="148">
        <f t="shared" si="2"/>
        <v>4770.4662492001407</v>
      </c>
      <c r="L8" s="148">
        <f t="shared" si="2"/>
        <v>4818.170911692142</v>
      </c>
      <c r="M8" s="148">
        <f t="shared" si="2"/>
        <v>4866.3526208090634</v>
      </c>
      <c r="N8" s="148">
        <f t="shared" si="2"/>
        <v>4915.0161470171543</v>
      </c>
      <c r="O8" s="148">
        <f t="shared" si="2"/>
        <v>4964.1663084873262</v>
      </c>
    </row>
    <row r="9" spans="1:16" ht="15.75" customHeight="1" thickBot="1" x14ac:dyDescent="0.4">
      <c r="A9" s="149" t="s">
        <v>62</v>
      </c>
      <c r="B9" s="150"/>
      <c r="C9" s="150"/>
      <c r="D9" s="151">
        <f t="shared" ref="D9:O9" si="3">SUM(D5:D8)</f>
        <v>340539.5</v>
      </c>
      <c r="E9" s="151">
        <f t="shared" si="3"/>
        <v>340633.495</v>
      </c>
      <c r="F9" s="151">
        <f t="shared" si="3"/>
        <v>343970.82995000004</v>
      </c>
      <c r="G9" s="151">
        <f t="shared" si="3"/>
        <v>347341.53824950004</v>
      </c>
      <c r="H9" s="151">
        <f t="shared" si="3"/>
        <v>350745.95363199507</v>
      </c>
      <c r="I9" s="151">
        <f t="shared" si="3"/>
        <v>354184.41316831502</v>
      </c>
      <c r="J9" s="151">
        <f t="shared" si="3"/>
        <v>357657.25729999813</v>
      </c>
      <c r="K9" s="151">
        <f t="shared" si="3"/>
        <v>361164.82987299812</v>
      </c>
      <c r="L9" s="151">
        <f t="shared" si="3"/>
        <v>364707.47817172809</v>
      </c>
      <c r="M9" s="151">
        <f t="shared" si="3"/>
        <v>368285.55295344535</v>
      </c>
      <c r="N9" s="151">
        <f t="shared" si="3"/>
        <v>371899.40848297981</v>
      </c>
      <c r="O9" s="151">
        <f t="shared" si="3"/>
        <v>375549.40256780962</v>
      </c>
    </row>
    <row r="10" spans="1:16" ht="15.75" customHeight="1" x14ac:dyDescent="0.35">
      <c r="A10" s="7"/>
      <c r="B10" s="7"/>
      <c r="C10" s="7"/>
      <c r="D10" s="29"/>
      <c r="E10" s="29"/>
      <c r="F10" s="29"/>
      <c r="G10" s="29"/>
      <c r="H10" s="29"/>
      <c r="I10" s="29"/>
      <c r="J10" s="29"/>
      <c r="K10" s="29"/>
      <c r="L10" s="31"/>
      <c r="M10" s="29"/>
      <c r="N10" s="29"/>
      <c r="O10" s="29"/>
    </row>
    <row r="11" spans="1:16" x14ac:dyDescent="0.35">
      <c r="A11" s="6" t="s">
        <v>63</v>
      </c>
      <c r="B11" s="6"/>
      <c r="C11" s="6"/>
      <c r="D11" s="29"/>
      <c r="E11" s="29"/>
      <c r="F11" s="29"/>
      <c r="G11" s="29"/>
      <c r="H11" s="29"/>
      <c r="I11" s="29"/>
      <c r="J11" s="29"/>
      <c r="K11" s="29"/>
      <c r="L11" s="31"/>
      <c r="M11" s="29"/>
      <c r="N11" s="29"/>
      <c r="O11" s="29"/>
    </row>
    <row r="12" spans="1:16" x14ac:dyDescent="0.35">
      <c r="A12" s="152" t="s">
        <v>64</v>
      </c>
      <c r="B12" s="152"/>
      <c r="C12" s="152"/>
      <c r="D12" s="67">
        <v>41750</v>
      </c>
      <c r="E12" s="67">
        <f>D12*103%</f>
        <v>43002.5</v>
      </c>
      <c r="F12" s="67">
        <f t="shared" ref="F12:O12" si="4">E12*103%</f>
        <v>44292.575000000004</v>
      </c>
      <c r="G12" s="67">
        <f t="shared" si="4"/>
        <v>45621.352250000004</v>
      </c>
      <c r="H12" s="67">
        <f t="shared" si="4"/>
        <v>46989.992817500002</v>
      </c>
      <c r="I12" s="67">
        <f t="shared" si="4"/>
        <v>48399.692602025003</v>
      </c>
      <c r="J12" s="67">
        <f t="shared" si="4"/>
        <v>49851.683380085757</v>
      </c>
      <c r="K12" s="67">
        <f t="shared" si="4"/>
        <v>51347.233881488333</v>
      </c>
      <c r="L12" s="67">
        <f t="shared" si="4"/>
        <v>52887.650897932981</v>
      </c>
      <c r="M12" s="67">
        <f t="shared" si="4"/>
        <v>54474.280424870973</v>
      </c>
      <c r="N12" s="67">
        <f t="shared" si="4"/>
        <v>56108.508837617104</v>
      </c>
      <c r="O12" s="67">
        <f t="shared" si="4"/>
        <v>57791.764102745619</v>
      </c>
    </row>
    <row r="13" spans="1:16" x14ac:dyDescent="0.35">
      <c r="A13" s="153" t="s">
        <v>65</v>
      </c>
      <c r="B13" s="153"/>
      <c r="C13" s="153"/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</row>
    <row r="14" spans="1:16" x14ac:dyDescent="0.35">
      <c r="A14" s="154" t="s">
        <v>66</v>
      </c>
      <c r="B14" s="154"/>
      <c r="C14" s="154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6" x14ac:dyDescent="0.35">
      <c r="A15" s="156" t="s">
        <v>67</v>
      </c>
      <c r="B15" s="156"/>
      <c r="C15" s="156"/>
      <c r="D15" s="67">
        <v>40790.363250000002</v>
      </c>
      <c r="E15" s="67">
        <f t="shared" ref="E15:O21" si="5">D15*103%</f>
        <v>42014.074147500003</v>
      </c>
      <c r="F15" s="67">
        <f t="shared" si="5"/>
        <v>43274.496371925001</v>
      </c>
      <c r="G15" s="67">
        <f t="shared" si="5"/>
        <v>44572.731263082751</v>
      </c>
      <c r="H15" s="67">
        <f t="shared" si="5"/>
        <v>45909.913200975236</v>
      </c>
      <c r="I15" s="67">
        <f t="shared" si="5"/>
        <v>47287.210597004494</v>
      </c>
      <c r="J15" s="67">
        <f t="shared" si="5"/>
        <v>48705.826914914629</v>
      </c>
      <c r="K15" s="67">
        <f t="shared" si="5"/>
        <v>50167.001722362067</v>
      </c>
      <c r="L15" s="67">
        <f t="shared" si="5"/>
        <v>51672.01177403293</v>
      </c>
      <c r="M15" s="67">
        <f t="shared" si="5"/>
        <v>53222.172127253922</v>
      </c>
      <c r="N15" s="67">
        <f t="shared" si="5"/>
        <v>54818.837291071541</v>
      </c>
      <c r="O15" s="67">
        <f t="shared" si="5"/>
        <v>56463.40240980369</v>
      </c>
    </row>
    <row r="16" spans="1:16" x14ac:dyDescent="0.35">
      <c r="A16" s="156" t="s">
        <v>68</v>
      </c>
      <c r="B16" s="156"/>
      <c r="C16" s="156"/>
      <c r="D16" s="67">
        <v>4025</v>
      </c>
      <c r="E16" s="67">
        <f t="shared" si="5"/>
        <v>4145.75</v>
      </c>
      <c r="F16" s="67">
        <f t="shared" si="5"/>
        <v>4270.1225000000004</v>
      </c>
      <c r="G16" s="67">
        <f t="shared" si="5"/>
        <v>4398.2261750000007</v>
      </c>
      <c r="H16" s="67">
        <f t="shared" si="5"/>
        <v>4530.1729602500009</v>
      </c>
      <c r="I16" s="67">
        <f t="shared" si="5"/>
        <v>4666.0781490575009</v>
      </c>
      <c r="J16" s="67">
        <f t="shared" si="5"/>
        <v>4806.0604935292258</v>
      </c>
      <c r="K16" s="67">
        <f t="shared" si="5"/>
        <v>4950.2423083351023</v>
      </c>
      <c r="L16" s="67">
        <f t="shared" si="5"/>
        <v>5098.7495775851557</v>
      </c>
      <c r="M16" s="67">
        <f t="shared" si="5"/>
        <v>5251.712064912711</v>
      </c>
      <c r="N16" s="67">
        <f t="shared" si="5"/>
        <v>5409.2634268600923</v>
      </c>
      <c r="O16" s="67">
        <f t="shared" si="5"/>
        <v>5571.5413296658953</v>
      </c>
    </row>
    <row r="17" spans="1:15" x14ac:dyDescent="0.35">
      <c r="A17" s="154" t="s">
        <v>69</v>
      </c>
      <c r="B17" s="154"/>
      <c r="C17" s="15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x14ac:dyDescent="0.35">
      <c r="A18" s="156" t="s">
        <v>70</v>
      </c>
      <c r="B18" s="156"/>
      <c r="C18" s="156"/>
      <c r="D18" s="67">
        <v>31250</v>
      </c>
      <c r="E18" s="67">
        <f t="shared" si="5"/>
        <v>32187.5</v>
      </c>
      <c r="F18" s="67">
        <f t="shared" si="5"/>
        <v>33153.125</v>
      </c>
      <c r="G18" s="67">
        <f t="shared" si="5"/>
        <v>34147.71875</v>
      </c>
      <c r="H18" s="67">
        <f t="shared" si="5"/>
        <v>35172.150312500002</v>
      </c>
      <c r="I18" s="67">
        <f t="shared" si="5"/>
        <v>36227.314821874999</v>
      </c>
      <c r="J18" s="67">
        <f t="shared" si="5"/>
        <v>37314.134266531248</v>
      </c>
      <c r="K18" s="67">
        <f t="shared" si="5"/>
        <v>38433.558294527189</v>
      </c>
      <c r="L18" s="67">
        <f t="shared" si="5"/>
        <v>39586.565043363007</v>
      </c>
      <c r="M18" s="67">
        <f t="shared" si="5"/>
        <v>40774.161994663897</v>
      </c>
      <c r="N18" s="67">
        <f t="shared" si="5"/>
        <v>41997.386854503813</v>
      </c>
      <c r="O18" s="67">
        <f t="shared" si="5"/>
        <v>43257.308460138927</v>
      </c>
    </row>
    <row r="19" spans="1:15" x14ac:dyDescent="0.35">
      <c r="A19" s="156" t="s">
        <v>71</v>
      </c>
      <c r="B19" s="156"/>
      <c r="C19" s="156"/>
      <c r="D19" s="67">
        <v>33500</v>
      </c>
      <c r="E19" s="67">
        <f t="shared" si="5"/>
        <v>34505</v>
      </c>
      <c r="F19" s="67">
        <f t="shared" si="5"/>
        <v>35540.15</v>
      </c>
      <c r="G19" s="67">
        <f t="shared" si="5"/>
        <v>36606.354500000001</v>
      </c>
      <c r="H19" s="67">
        <f t="shared" si="5"/>
        <v>37704.545135</v>
      </c>
      <c r="I19" s="67">
        <f t="shared" si="5"/>
        <v>38835.681489050003</v>
      </c>
      <c r="J19" s="67">
        <f t="shared" si="5"/>
        <v>40000.751933721505</v>
      </c>
      <c r="K19" s="67">
        <f t="shared" si="5"/>
        <v>41200.774491733151</v>
      </c>
      <c r="L19" s="67">
        <f t="shared" si="5"/>
        <v>42436.797726485143</v>
      </c>
      <c r="M19" s="67">
        <f t="shared" si="5"/>
        <v>43709.901658279698</v>
      </c>
      <c r="N19" s="67">
        <f t="shared" si="5"/>
        <v>45021.198708028089</v>
      </c>
      <c r="O19" s="67">
        <f t="shared" si="5"/>
        <v>46371.83466926893</v>
      </c>
    </row>
    <row r="20" spans="1:15" x14ac:dyDescent="0.35">
      <c r="A20" s="152" t="s">
        <v>72</v>
      </c>
      <c r="B20" s="152"/>
      <c r="C20" s="152"/>
      <c r="D20" s="67">
        <v>23250</v>
      </c>
      <c r="E20" s="67">
        <f t="shared" si="5"/>
        <v>23947.5</v>
      </c>
      <c r="F20" s="67">
        <f t="shared" si="5"/>
        <v>24665.924999999999</v>
      </c>
      <c r="G20" s="67">
        <f t="shared" si="5"/>
        <v>25405.902750000001</v>
      </c>
      <c r="H20" s="67">
        <f t="shared" si="5"/>
        <v>26168.079832500003</v>
      </c>
      <c r="I20" s="67">
        <f t="shared" si="5"/>
        <v>26953.122227475003</v>
      </c>
      <c r="J20" s="67">
        <f t="shared" si="5"/>
        <v>27761.715894299254</v>
      </c>
      <c r="K20" s="67">
        <f t="shared" si="5"/>
        <v>28594.567371128232</v>
      </c>
      <c r="L20" s="67">
        <f t="shared" si="5"/>
        <v>29452.40439226208</v>
      </c>
      <c r="M20" s="67">
        <f t="shared" si="5"/>
        <v>30335.976524029942</v>
      </c>
      <c r="N20" s="67">
        <f t="shared" si="5"/>
        <v>31246.05581975084</v>
      </c>
      <c r="O20" s="67">
        <f t="shared" si="5"/>
        <v>32183.437494343365</v>
      </c>
    </row>
    <row r="21" spans="1:15" x14ac:dyDescent="0.35">
      <c r="A21" s="152" t="s">
        <v>73</v>
      </c>
      <c r="B21" s="152"/>
      <c r="C21" s="152"/>
      <c r="D21" s="67">
        <v>33500</v>
      </c>
      <c r="E21" s="67">
        <f t="shared" si="5"/>
        <v>34505</v>
      </c>
      <c r="F21" s="67">
        <f t="shared" si="5"/>
        <v>35540.15</v>
      </c>
      <c r="G21" s="67">
        <f t="shared" si="5"/>
        <v>36606.354500000001</v>
      </c>
      <c r="H21" s="67">
        <f t="shared" si="5"/>
        <v>37704.545135</v>
      </c>
      <c r="I21" s="67">
        <f t="shared" si="5"/>
        <v>38835.681489050003</v>
      </c>
      <c r="J21" s="67">
        <f t="shared" si="5"/>
        <v>40000.751933721505</v>
      </c>
      <c r="K21" s="67">
        <f t="shared" si="5"/>
        <v>41200.774491733151</v>
      </c>
      <c r="L21" s="67">
        <f t="shared" si="5"/>
        <v>42436.797726485143</v>
      </c>
      <c r="M21" s="67">
        <f t="shared" si="5"/>
        <v>43709.901658279698</v>
      </c>
      <c r="N21" s="67">
        <f t="shared" si="5"/>
        <v>45021.198708028089</v>
      </c>
      <c r="O21" s="67">
        <f t="shared" si="5"/>
        <v>46371.83466926893</v>
      </c>
    </row>
    <row r="22" spans="1:15" x14ac:dyDescent="0.35">
      <c r="A22" s="153" t="s">
        <v>74</v>
      </c>
      <c r="B22" s="153"/>
      <c r="C22" s="153"/>
      <c r="D22" s="67">
        <v>0</v>
      </c>
      <c r="E22" s="67">
        <f>+D22</f>
        <v>0</v>
      </c>
      <c r="F22" s="67">
        <f t="shared" ref="F22:O22" si="6">+E22</f>
        <v>0</v>
      </c>
      <c r="G22" s="67">
        <f t="shared" si="6"/>
        <v>0</v>
      </c>
      <c r="H22" s="67">
        <f t="shared" si="6"/>
        <v>0</v>
      </c>
      <c r="I22" s="67">
        <f t="shared" si="6"/>
        <v>0</v>
      </c>
      <c r="J22" s="67">
        <f t="shared" si="6"/>
        <v>0</v>
      </c>
      <c r="K22" s="67">
        <f t="shared" si="6"/>
        <v>0</v>
      </c>
      <c r="L22" s="67">
        <f t="shared" si="6"/>
        <v>0</v>
      </c>
      <c r="M22" s="67">
        <f t="shared" si="6"/>
        <v>0</v>
      </c>
      <c r="N22" s="67">
        <f t="shared" si="6"/>
        <v>0</v>
      </c>
      <c r="O22" s="67">
        <f t="shared" si="6"/>
        <v>0</v>
      </c>
    </row>
    <row r="23" spans="1:15" ht="16" thickBot="1" x14ac:dyDescent="0.4">
      <c r="A23" s="157" t="s">
        <v>75</v>
      </c>
      <c r="B23" s="158"/>
      <c r="C23" s="158"/>
      <c r="D23" s="151">
        <f>SUM(D12:D22)</f>
        <v>208065.36324999999</v>
      </c>
      <c r="E23" s="151">
        <f t="shared" ref="E23:O23" si="7">SUM(E12:E22)</f>
        <v>214307.32414750001</v>
      </c>
      <c r="F23" s="151">
        <f t="shared" si="7"/>
        <v>220736.54387192498</v>
      </c>
      <c r="G23" s="151">
        <f t="shared" si="7"/>
        <v>227358.64018808276</v>
      </c>
      <c r="H23" s="151">
        <f t="shared" si="7"/>
        <v>234179.39939372524</v>
      </c>
      <c r="I23" s="151">
        <f t="shared" si="7"/>
        <v>241204.78137553702</v>
      </c>
      <c r="J23" s="151">
        <f t="shared" si="7"/>
        <v>248440.9248168031</v>
      </c>
      <c r="K23" s="151">
        <f t="shared" si="7"/>
        <v>255894.15256130722</v>
      </c>
      <c r="L23" s="151">
        <f t="shared" si="7"/>
        <v>263570.97713814641</v>
      </c>
      <c r="M23" s="151">
        <f t="shared" si="7"/>
        <v>271478.10645229084</v>
      </c>
      <c r="N23" s="151">
        <f t="shared" si="7"/>
        <v>279622.4496458596</v>
      </c>
      <c r="O23" s="151">
        <f t="shared" si="7"/>
        <v>288011.12313523534</v>
      </c>
    </row>
    <row r="24" spans="1:15" x14ac:dyDescent="0.35">
      <c r="A24" s="38"/>
      <c r="B24" s="38"/>
      <c r="C24" s="38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x14ac:dyDescent="0.35">
      <c r="A25" s="329" t="s">
        <v>76</v>
      </c>
      <c r="B25" s="329"/>
      <c r="C25" s="329"/>
      <c r="D25" s="64">
        <f t="shared" ref="D25:O25" si="8">D9-D23</f>
        <v>132474.13675000001</v>
      </c>
      <c r="E25" s="64">
        <f t="shared" si="8"/>
        <v>126326.17085249998</v>
      </c>
      <c r="F25" s="64">
        <f t="shared" si="8"/>
        <v>123234.28607807506</v>
      </c>
      <c r="G25" s="64">
        <f t="shared" si="8"/>
        <v>119982.89806141728</v>
      </c>
      <c r="H25" s="64">
        <f t="shared" si="8"/>
        <v>116566.55423826983</v>
      </c>
      <c r="I25" s="64">
        <f t="shared" si="8"/>
        <v>112979.631792778</v>
      </c>
      <c r="J25" s="64">
        <f t="shared" si="8"/>
        <v>109216.33248319503</v>
      </c>
      <c r="K25" s="64">
        <f t="shared" si="8"/>
        <v>105270.6773116909</v>
      </c>
      <c r="L25" s="64">
        <f t="shared" si="8"/>
        <v>101136.50103358168</v>
      </c>
      <c r="M25" s="64">
        <f t="shared" si="8"/>
        <v>96807.446501154511</v>
      </c>
      <c r="N25" s="64">
        <f t="shared" si="8"/>
        <v>92276.958837120212</v>
      </c>
      <c r="O25" s="64">
        <f t="shared" si="8"/>
        <v>87538.279432574287</v>
      </c>
    </row>
    <row r="26" spans="1:15" s="147" customFormat="1" x14ac:dyDescent="0.35">
      <c r="A26" s="87" t="s">
        <v>77</v>
      </c>
      <c r="B26" s="87"/>
      <c r="C26" s="87"/>
      <c r="D26" s="87">
        <f>(56*26)*12</f>
        <v>17472</v>
      </c>
      <c r="E26" s="87">
        <f t="shared" ref="E26:O26" si="9">(56*26)*12</f>
        <v>17472</v>
      </c>
      <c r="F26" s="87">
        <f t="shared" si="9"/>
        <v>17472</v>
      </c>
      <c r="G26" s="87">
        <f t="shared" si="9"/>
        <v>17472</v>
      </c>
      <c r="H26" s="87">
        <f t="shared" si="9"/>
        <v>17472</v>
      </c>
      <c r="I26" s="87">
        <f t="shared" si="9"/>
        <v>17472</v>
      </c>
      <c r="J26" s="87">
        <f t="shared" si="9"/>
        <v>17472</v>
      </c>
      <c r="K26" s="87">
        <f t="shared" si="9"/>
        <v>17472</v>
      </c>
      <c r="L26" s="87">
        <f t="shared" si="9"/>
        <v>17472</v>
      </c>
      <c r="M26" s="87">
        <f t="shared" si="9"/>
        <v>17472</v>
      </c>
      <c r="N26" s="87">
        <f t="shared" si="9"/>
        <v>17472</v>
      </c>
      <c r="O26" s="87">
        <f t="shared" si="9"/>
        <v>17472</v>
      </c>
    </row>
    <row r="27" spans="1:15" s="162" customFormat="1" ht="16" thickBot="1" x14ac:dyDescent="0.4">
      <c r="A27" s="159" t="s">
        <v>78</v>
      </c>
      <c r="B27" s="160"/>
      <c r="C27" s="160"/>
      <c r="D27" s="161">
        <f>D25-D26</f>
        <v>115002.13675000001</v>
      </c>
      <c r="E27" s="161">
        <f t="shared" ref="E27:O27" si="10">E25-E26</f>
        <v>108854.17085249998</v>
      </c>
      <c r="F27" s="161">
        <f t="shared" si="10"/>
        <v>105762.28607807506</v>
      </c>
      <c r="G27" s="161">
        <f t="shared" si="10"/>
        <v>102510.89806141728</v>
      </c>
      <c r="H27" s="161">
        <f t="shared" si="10"/>
        <v>99094.554238269833</v>
      </c>
      <c r="I27" s="161">
        <f t="shared" si="10"/>
        <v>95507.631792778004</v>
      </c>
      <c r="J27" s="161">
        <f t="shared" si="10"/>
        <v>91744.33248319503</v>
      </c>
      <c r="K27" s="161">
        <f t="shared" si="10"/>
        <v>87798.677311690903</v>
      </c>
      <c r="L27" s="161">
        <f t="shared" si="10"/>
        <v>83664.501033581677</v>
      </c>
      <c r="M27" s="161">
        <f t="shared" si="10"/>
        <v>79335.446501154511</v>
      </c>
      <c r="N27" s="161">
        <f t="shared" si="10"/>
        <v>74804.958837120212</v>
      </c>
      <c r="O27" s="161">
        <f t="shared" si="10"/>
        <v>70066.279432574287</v>
      </c>
    </row>
    <row r="28" spans="1:15" x14ac:dyDescent="0.35">
      <c r="A28" s="329"/>
      <c r="B28" s="329"/>
      <c r="C28" s="329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</row>
    <row r="29" spans="1:15" ht="16" thickBot="1" x14ac:dyDescent="0.4">
      <c r="A29" s="164" t="s">
        <v>79</v>
      </c>
      <c r="B29" s="165"/>
      <c r="C29" s="166"/>
      <c r="D29" s="167">
        <f>+D27</f>
        <v>115002.13675000001</v>
      </c>
      <c r="E29" s="167">
        <f>D29+E27</f>
        <v>223856.30760249999</v>
      </c>
      <c r="F29" s="167">
        <f t="shared" ref="F29:O29" si="11">E29+F27</f>
        <v>329618.59368057502</v>
      </c>
      <c r="G29" s="167">
        <f t="shared" si="11"/>
        <v>432129.4917419923</v>
      </c>
      <c r="H29" s="167">
        <f t="shared" si="11"/>
        <v>531224.0459802621</v>
      </c>
      <c r="I29" s="167">
        <f t="shared" si="11"/>
        <v>626731.67777304014</v>
      </c>
      <c r="J29" s="167">
        <f t="shared" si="11"/>
        <v>718476.01025623514</v>
      </c>
      <c r="K29" s="167">
        <f t="shared" si="11"/>
        <v>806274.68756792601</v>
      </c>
      <c r="L29" s="167">
        <f t="shared" si="11"/>
        <v>889939.18860150769</v>
      </c>
      <c r="M29" s="167">
        <f t="shared" si="11"/>
        <v>969274.63510266226</v>
      </c>
      <c r="N29" s="167">
        <f t="shared" si="11"/>
        <v>1044079.5939397825</v>
      </c>
      <c r="O29" s="167">
        <f t="shared" si="11"/>
        <v>1114145.8733723569</v>
      </c>
    </row>
    <row r="30" spans="1:15" ht="16" thickTop="1" x14ac:dyDescent="0.35">
      <c r="A30" s="329"/>
      <c r="B30" s="329"/>
      <c r="C30" s="329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x14ac:dyDescent="0.35">
      <c r="A31" s="322" t="s">
        <v>80</v>
      </c>
      <c r="B31" s="321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</row>
    <row r="32" spans="1:15" x14ac:dyDescent="0.35">
      <c r="A32" s="516" t="s">
        <v>81</v>
      </c>
      <c r="B32" s="516"/>
      <c r="C32" s="168">
        <f>1216142-750000</f>
        <v>466142</v>
      </c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</row>
    <row r="33" spans="1:16" x14ac:dyDescent="0.35">
      <c r="A33" s="517" t="s">
        <v>82</v>
      </c>
      <c r="B33" s="517"/>
      <c r="C33" s="324"/>
      <c r="D33" s="169">
        <f>-D27</f>
        <v>-115002.13675000001</v>
      </c>
      <c r="E33" s="169">
        <f t="shared" ref="E33:G33" si="12">-E27</f>
        <v>-108854.17085249998</v>
      </c>
      <c r="F33" s="169">
        <f t="shared" si="12"/>
        <v>-105762.28607807506</v>
      </c>
      <c r="G33" s="169">
        <f t="shared" si="12"/>
        <v>-102510.89806141728</v>
      </c>
      <c r="H33" s="169">
        <f>-G34</f>
        <v>-34012.508258007671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2">
        <f t="shared" ref="P33:P39" si="13">SUM(D33:O33)</f>
        <v>-466142</v>
      </c>
    </row>
    <row r="34" spans="1:16" x14ac:dyDescent="0.35">
      <c r="A34" s="518" t="s">
        <v>83</v>
      </c>
      <c r="B34" s="518"/>
      <c r="C34" s="329"/>
      <c r="D34" s="329">
        <f>C32+D33</f>
        <v>351139.86324999999</v>
      </c>
      <c r="E34" s="329">
        <f>D34+E33</f>
        <v>242285.69239750001</v>
      </c>
      <c r="F34" s="329">
        <f>E34+F33</f>
        <v>136523.40631942495</v>
      </c>
      <c r="G34" s="329">
        <f>F34+G33</f>
        <v>34012.508258007671</v>
      </c>
      <c r="H34" s="329">
        <f t="shared" ref="H34:O34" si="14">G34+H33</f>
        <v>0</v>
      </c>
      <c r="I34" s="329">
        <f t="shared" si="14"/>
        <v>0</v>
      </c>
      <c r="J34" s="329">
        <f t="shared" si="14"/>
        <v>0</v>
      </c>
      <c r="K34" s="329">
        <f t="shared" si="14"/>
        <v>0</v>
      </c>
      <c r="L34" s="329">
        <f t="shared" si="14"/>
        <v>0</v>
      </c>
      <c r="M34" s="329">
        <f t="shared" si="14"/>
        <v>0</v>
      </c>
      <c r="N34" s="329">
        <f t="shared" si="14"/>
        <v>0</v>
      </c>
      <c r="O34" s="329">
        <f t="shared" si="14"/>
        <v>0</v>
      </c>
      <c r="P34" s="162"/>
    </row>
    <row r="35" spans="1:16" x14ac:dyDescent="0.35">
      <c r="A35" s="520" t="s">
        <v>84</v>
      </c>
      <c r="B35" s="520"/>
      <c r="C35" s="169">
        <f>26*6000</f>
        <v>156000</v>
      </c>
      <c r="D35" s="169">
        <v>0</v>
      </c>
      <c r="E35" s="169">
        <v>0</v>
      </c>
      <c r="F35" s="169">
        <v>0</v>
      </c>
      <c r="G35" s="169">
        <v>0</v>
      </c>
      <c r="H35" s="169">
        <f>-(H27+H33)</f>
        <v>-65082.045980262163</v>
      </c>
      <c r="I35" s="169">
        <f>-(C35+H35)</f>
        <v>-90917.954019737837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2">
        <f t="shared" si="13"/>
        <v>-156000</v>
      </c>
    </row>
    <row r="36" spans="1:16" ht="18" customHeight="1" x14ac:dyDescent="0.35">
      <c r="A36" s="521" t="s">
        <v>85</v>
      </c>
      <c r="B36" s="521"/>
      <c r="C36" s="521"/>
      <c r="D36" s="329">
        <f>C35+D35</f>
        <v>156000</v>
      </c>
      <c r="E36" s="329">
        <f>D36+E35</f>
        <v>156000</v>
      </c>
      <c r="F36" s="329">
        <f t="shared" ref="F36:H38" si="15">E36+F35</f>
        <v>156000</v>
      </c>
      <c r="G36" s="329">
        <f t="shared" si="15"/>
        <v>156000</v>
      </c>
      <c r="H36" s="329">
        <f t="shared" si="15"/>
        <v>90917.954019737837</v>
      </c>
      <c r="I36" s="329">
        <f>H36+I37</f>
        <v>86328.276246697671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162"/>
    </row>
    <row r="37" spans="1:16" x14ac:dyDescent="0.35">
      <c r="A37" s="520" t="s">
        <v>86</v>
      </c>
      <c r="B37" s="520"/>
      <c r="C37" s="169">
        <f>26*2165</f>
        <v>56290</v>
      </c>
      <c r="D37" s="170">
        <v>0</v>
      </c>
      <c r="E37" s="170">
        <v>0</v>
      </c>
      <c r="F37" s="170">
        <v>0</v>
      </c>
      <c r="G37" s="170">
        <v>0</v>
      </c>
      <c r="H37" s="170">
        <v>0</v>
      </c>
      <c r="I37" s="169">
        <f>C35-I27+H35</f>
        <v>-4589.6777730401664</v>
      </c>
      <c r="J37" s="169">
        <f>-(C37+I37)</f>
        <v>-51700.322226959834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2">
        <f t="shared" si="13"/>
        <v>-56290</v>
      </c>
    </row>
    <row r="38" spans="1:16" x14ac:dyDescent="0.35">
      <c r="A38" s="522" t="s">
        <v>87</v>
      </c>
      <c r="B38" s="522"/>
      <c r="C38" s="522"/>
      <c r="D38" s="329">
        <f>C37+D37</f>
        <v>56290</v>
      </c>
      <c r="E38" s="329">
        <f>D38+E37</f>
        <v>56290</v>
      </c>
      <c r="F38" s="329">
        <f t="shared" ref="F38:O38" si="16">E38+F37</f>
        <v>56290</v>
      </c>
      <c r="G38" s="329">
        <f t="shared" si="15"/>
        <v>56290</v>
      </c>
      <c r="H38" s="329">
        <f t="shared" si="16"/>
        <v>56290</v>
      </c>
      <c r="I38" s="329">
        <f t="shared" si="16"/>
        <v>51700.322226959834</v>
      </c>
      <c r="J38" s="329">
        <f t="shared" si="16"/>
        <v>0</v>
      </c>
      <c r="K38" s="329">
        <f t="shared" si="16"/>
        <v>0</v>
      </c>
      <c r="L38" s="329">
        <f t="shared" si="16"/>
        <v>0</v>
      </c>
      <c r="M38" s="329">
        <f t="shared" si="16"/>
        <v>0</v>
      </c>
      <c r="N38" s="329">
        <f t="shared" si="16"/>
        <v>0</v>
      </c>
      <c r="O38" s="329">
        <f t="shared" si="16"/>
        <v>0</v>
      </c>
      <c r="P38" s="162"/>
    </row>
    <row r="39" spans="1:16" x14ac:dyDescent="0.35">
      <c r="A39" s="39"/>
      <c r="B39" s="39"/>
      <c r="C39" s="39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162">
        <f t="shared" si="13"/>
        <v>0</v>
      </c>
    </row>
    <row r="40" spans="1:16" ht="16" thickBot="1" x14ac:dyDescent="0.4">
      <c r="A40" s="164" t="s">
        <v>88</v>
      </c>
      <c r="B40" s="171"/>
      <c r="C40" s="171"/>
      <c r="D40" s="172">
        <f>D27+D33+D35+D37</f>
        <v>0</v>
      </c>
      <c r="E40" s="172">
        <f t="shared" ref="E40:O40" si="17">E27+E33+E35+E37</f>
        <v>0</v>
      </c>
      <c r="F40" s="172">
        <f t="shared" si="17"/>
        <v>0</v>
      </c>
      <c r="G40" s="172">
        <f t="shared" si="17"/>
        <v>0</v>
      </c>
      <c r="H40" s="172">
        <f t="shared" si="17"/>
        <v>0</v>
      </c>
      <c r="I40" s="172">
        <f t="shared" si="17"/>
        <v>0</v>
      </c>
      <c r="J40" s="172">
        <f t="shared" si="17"/>
        <v>40044.010256235197</v>
      </c>
      <c r="K40" s="172">
        <f t="shared" si="17"/>
        <v>87798.677311690903</v>
      </c>
      <c r="L40" s="172">
        <f t="shared" si="17"/>
        <v>83664.501033581677</v>
      </c>
      <c r="M40" s="172">
        <f t="shared" si="17"/>
        <v>79335.446501154511</v>
      </c>
      <c r="N40" s="172">
        <f t="shared" si="17"/>
        <v>74804.958837120212</v>
      </c>
      <c r="O40" s="172">
        <f t="shared" si="17"/>
        <v>70066.279432574287</v>
      </c>
      <c r="P40" s="162">
        <f>SUM(D40:O40)</f>
        <v>435713.87337235676</v>
      </c>
    </row>
    <row r="41" spans="1:16" ht="16" thickTop="1" x14ac:dyDescent="0.35">
      <c r="A41" s="323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</row>
    <row r="42" spans="1:16" x14ac:dyDescent="0.35">
      <c r="A42" s="323" t="s">
        <v>89</v>
      </c>
      <c r="B42" s="323"/>
      <c r="C42" s="323"/>
      <c r="D42" s="168">
        <f>D27-C32</f>
        <v>-351139.86324999999</v>
      </c>
      <c r="E42" s="168">
        <f>D42+E27</f>
        <v>-242285.69239750001</v>
      </c>
      <c r="F42" s="168">
        <f>E42+F27</f>
        <v>-136523.40631942495</v>
      </c>
      <c r="G42" s="168">
        <f t="shared" ref="G42:O42" si="18">F42+G27</f>
        <v>-34012.508258007671</v>
      </c>
      <c r="H42" s="168">
        <f t="shared" si="18"/>
        <v>65082.045980262163</v>
      </c>
      <c r="I42" s="168">
        <f t="shared" si="18"/>
        <v>160589.67777304017</v>
      </c>
      <c r="J42" s="168">
        <f t="shared" si="18"/>
        <v>252334.0102562352</v>
      </c>
      <c r="K42" s="168">
        <f t="shared" si="18"/>
        <v>340132.68756792613</v>
      </c>
      <c r="L42" s="168">
        <f t="shared" si="18"/>
        <v>423797.18860150781</v>
      </c>
      <c r="M42" s="168">
        <f t="shared" si="18"/>
        <v>503132.63510266232</v>
      </c>
      <c r="N42" s="168">
        <f t="shared" si="18"/>
        <v>577937.59393978259</v>
      </c>
      <c r="O42" s="168">
        <f t="shared" si="18"/>
        <v>648003.87337235687</v>
      </c>
    </row>
    <row r="43" spans="1:16" x14ac:dyDescent="0.35">
      <c r="A43" s="323" t="s">
        <v>90</v>
      </c>
      <c r="B43" s="323"/>
      <c r="C43" s="323"/>
      <c r="D43" s="168">
        <f>D27-C32-C35</f>
        <v>-507139.86324999999</v>
      </c>
      <c r="E43" s="168">
        <f>D43+E27</f>
        <v>-398285.69239750004</v>
      </c>
      <c r="F43" s="168">
        <f t="shared" ref="F43:O43" si="19">E43+F27</f>
        <v>-292523.40631942498</v>
      </c>
      <c r="G43" s="168">
        <f t="shared" si="19"/>
        <v>-190012.5082580077</v>
      </c>
      <c r="H43" s="168">
        <f t="shared" si="19"/>
        <v>-90917.954019737866</v>
      </c>
      <c r="I43" s="168">
        <f t="shared" si="19"/>
        <v>4589.6777730401373</v>
      </c>
      <c r="J43" s="168">
        <f t="shared" si="19"/>
        <v>96334.010256235168</v>
      </c>
      <c r="K43" s="168">
        <f t="shared" si="19"/>
        <v>184132.68756792607</v>
      </c>
      <c r="L43" s="168">
        <f t="shared" si="19"/>
        <v>267797.18860150775</v>
      </c>
      <c r="M43" s="168">
        <f t="shared" si="19"/>
        <v>347132.63510266226</v>
      </c>
      <c r="N43" s="168">
        <f t="shared" si="19"/>
        <v>421937.59393978247</v>
      </c>
      <c r="O43" s="168">
        <f t="shared" si="19"/>
        <v>492003.87337235676</v>
      </c>
    </row>
    <row r="44" spans="1:16" x14ac:dyDescent="0.35">
      <c r="A44" s="323" t="s">
        <v>91</v>
      </c>
      <c r="B44" s="323"/>
      <c r="C44" s="323"/>
      <c r="D44" s="168">
        <f>D27-C32-C35-C37</f>
        <v>-563429.86324999994</v>
      </c>
      <c r="E44" s="168">
        <f>D44+E27</f>
        <v>-454575.69239749992</v>
      </c>
      <c r="F44" s="168">
        <f t="shared" ref="F44:O44" si="20">E44+F27</f>
        <v>-348813.40631942486</v>
      </c>
      <c r="G44" s="168">
        <f t="shared" si="20"/>
        <v>-246302.50825800758</v>
      </c>
      <c r="H44" s="168">
        <f t="shared" si="20"/>
        <v>-147207.95401973775</v>
      </c>
      <c r="I44" s="168">
        <f t="shared" si="20"/>
        <v>-51700.322226959746</v>
      </c>
      <c r="J44" s="168">
        <f t="shared" si="20"/>
        <v>40044.010256235284</v>
      </c>
      <c r="K44" s="168">
        <f t="shared" si="20"/>
        <v>127842.68756792619</v>
      </c>
      <c r="L44" s="168">
        <f t="shared" si="20"/>
        <v>211507.18860150786</v>
      </c>
      <c r="M44" s="168">
        <f t="shared" si="20"/>
        <v>290842.63510266237</v>
      </c>
      <c r="N44" s="168">
        <f t="shared" si="20"/>
        <v>365647.59393978259</v>
      </c>
      <c r="O44" s="168">
        <f t="shared" si="20"/>
        <v>435713.87337235687</v>
      </c>
    </row>
    <row r="45" spans="1:16" x14ac:dyDescent="0.35">
      <c r="A45" s="173"/>
      <c r="B45" s="173"/>
      <c r="C45" s="173"/>
      <c r="D45" s="519" t="s">
        <v>92</v>
      </c>
      <c r="E45" s="519"/>
      <c r="F45" s="519"/>
      <c r="G45" s="519"/>
      <c r="H45" s="519"/>
      <c r="I45" s="519"/>
      <c r="J45" s="323"/>
      <c r="K45" s="323"/>
      <c r="L45" s="323"/>
      <c r="M45" s="323"/>
      <c r="N45" s="323"/>
      <c r="O45" s="323"/>
    </row>
    <row r="46" spans="1:16" x14ac:dyDescent="0.35">
      <c r="A46" s="173"/>
      <c r="B46" s="173"/>
      <c r="C46" s="173"/>
      <c r="D46" s="519" t="s">
        <v>93</v>
      </c>
      <c r="E46" s="519"/>
      <c r="F46" s="519"/>
      <c r="G46" s="519"/>
      <c r="H46" s="323"/>
      <c r="I46" s="323"/>
      <c r="J46" s="323"/>
      <c r="K46" s="323"/>
      <c r="L46" s="323"/>
      <c r="M46" s="323"/>
      <c r="N46" s="323"/>
      <c r="O46" s="323"/>
    </row>
    <row r="47" spans="1:16" x14ac:dyDescent="0.35">
      <c r="A47" s="174"/>
      <c r="B47" s="174"/>
      <c r="C47" s="174"/>
    </row>
    <row r="48" spans="1:16" x14ac:dyDescent="0.35">
      <c r="A48" s="152"/>
      <c r="B48" s="152"/>
      <c r="C48" s="152"/>
    </row>
    <row r="49" spans="1:15" x14ac:dyDescent="0.35">
      <c r="A49" s="153"/>
      <c r="B49" s="153"/>
      <c r="C49" s="153"/>
    </row>
    <row r="50" spans="1:15" x14ac:dyDescent="0.35">
      <c r="A50" s="153"/>
      <c r="B50" s="153"/>
      <c r="C50" s="153"/>
      <c r="G50" s="175"/>
      <c r="H50" s="176"/>
      <c r="I50" s="177"/>
      <c r="J50" s="177"/>
      <c r="K50" s="177"/>
      <c r="L50" s="177"/>
      <c r="M50" s="177"/>
      <c r="N50" s="177"/>
      <c r="O50" s="323"/>
    </row>
    <row r="51" spans="1:15" x14ac:dyDescent="0.35">
      <c r="A51" s="154"/>
      <c r="B51" s="154"/>
      <c r="C51" s="154"/>
      <c r="H51" s="329"/>
      <c r="O51" s="323"/>
    </row>
    <row r="52" spans="1:15" x14ac:dyDescent="0.35">
      <c r="A52" s="156"/>
      <c r="B52" s="156"/>
      <c r="C52" s="156"/>
      <c r="H52" s="176"/>
      <c r="O52" s="323"/>
    </row>
    <row r="53" spans="1:15" x14ac:dyDescent="0.35">
      <c r="A53" s="156"/>
      <c r="B53" s="156"/>
      <c r="C53" s="156"/>
      <c r="H53" s="176"/>
      <c r="O53" s="323"/>
    </row>
    <row r="54" spans="1:15" x14ac:dyDescent="0.35">
      <c r="A54" s="154"/>
      <c r="B54" s="154"/>
      <c r="C54" s="154"/>
      <c r="O54" s="323"/>
    </row>
    <row r="55" spans="1:15" x14ac:dyDescent="0.35">
      <c r="A55" s="154"/>
      <c r="B55" s="154"/>
      <c r="C55" s="154"/>
      <c r="O55" s="323"/>
    </row>
  </sheetData>
  <mergeCells count="11">
    <mergeCell ref="D46:G46"/>
    <mergeCell ref="A35:B35"/>
    <mergeCell ref="A36:C36"/>
    <mergeCell ref="A37:B37"/>
    <mergeCell ref="A38:C38"/>
    <mergeCell ref="D45:I45"/>
    <mergeCell ref="A1:O1"/>
    <mergeCell ref="A2:O2"/>
    <mergeCell ref="A32:B32"/>
    <mergeCell ref="A33:B33"/>
    <mergeCell ref="A34:B34"/>
  </mergeCells>
  <pageMargins left="0.7" right="0.7" top="0.75" bottom="0.75" header="0.3" footer="0.3"/>
  <pageSetup paperSize="5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P51"/>
  <sheetViews>
    <sheetView zoomScale="80" zoomScaleNormal="80" workbookViewId="0">
      <selection sqref="A1:O1"/>
    </sheetView>
  </sheetViews>
  <sheetFormatPr defaultColWidth="9.1796875" defaultRowHeight="14.5" x14ac:dyDescent="0.35"/>
  <cols>
    <col min="1" max="1" width="38.1796875" style="132" customWidth="1"/>
    <col min="2" max="2" width="12.54296875" style="132" customWidth="1"/>
    <col min="3" max="3" width="21.7265625" style="132" customWidth="1"/>
    <col min="4" max="15" width="15.7265625" style="132" customWidth="1"/>
    <col min="16" max="16" width="11.1796875" style="132" customWidth="1"/>
    <col min="17" max="16384" width="9.1796875" style="132"/>
  </cols>
  <sheetData>
    <row r="1" spans="1:16" ht="18.5" x14ac:dyDescent="0.45">
      <c r="A1" s="523" t="s">
        <v>54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306"/>
    </row>
    <row r="2" spans="1:16" ht="15.5" x14ac:dyDescent="0.35">
      <c r="A2" s="515" t="s">
        <v>94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306"/>
    </row>
    <row r="3" spans="1:16" ht="15.75" customHeight="1" x14ac:dyDescent="0.35">
      <c r="A3" s="36"/>
      <c r="B3" s="36"/>
      <c r="C3" s="36"/>
      <c r="D3" s="143">
        <v>2017</v>
      </c>
      <c r="E3" s="144">
        <v>2018</v>
      </c>
      <c r="F3" s="143">
        <v>2019</v>
      </c>
      <c r="G3" s="143">
        <v>2020</v>
      </c>
      <c r="H3" s="143">
        <v>2021</v>
      </c>
      <c r="I3" s="143">
        <v>2022</v>
      </c>
      <c r="J3" s="143">
        <v>2023</v>
      </c>
      <c r="K3" s="143">
        <v>2024</v>
      </c>
      <c r="L3" s="143">
        <v>2025</v>
      </c>
      <c r="M3" s="143">
        <v>2026</v>
      </c>
      <c r="N3" s="143">
        <v>2027</v>
      </c>
      <c r="O3" s="143">
        <v>2028</v>
      </c>
      <c r="P3" s="3" t="s">
        <v>95</v>
      </c>
    </row>
    <row r="4" spans="1:16" ht="15.75" customHeight="1" x14ac:dyDescent="0.35">
      <c r="A4" s="4" t="s">
        <v>57</v>
      </c>
      <c r="B4" s="4"/>
      <c r="C4" s="4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306"/>
    </row>
    <row r="5" spans="1:16" s="62" customFormat="1" ht="15.75" customHeight="1" x14ac:dyDescent="0.35">
      <c r="A5" s="59" t="s">
        <v>58</v>
      </c>
      <c r="B5" s="59"/>
      <c r="C5" s="59"/>
      <c r="D5" s="60">
        <v>308028</v>
      </c>
      <c r="E5" s="60">
        <f>+D5</f>
        <v>308028</v>
      </c>
      <c r="F5" s="60">
        <f t="shared" ref="F5:O6" si="0">E5*101%</f>
        <v>311108.28000000003</v>
      </c>
      <c r="G5" s="60">
        <f t="shared" si="0"/>
        <v>314219.3628</v>
      </c>
      <c r="H5" s="60">
        <f t="shared" si="0"/>
        <v>317361.55642799998</v>
      </c>
      <c r="I5" s="60">
        <f t="shared" si="0"/>
        <v>320535.17199228</v>
      </c>
      <c r="J5" s="60">
        <f t="shared" si="0"/>
        <v>323740.52371220279</v>
      </c>
      <c r="K5" s="60">
        <f t="shared" si="0"/>
        <v>326977.92894932482</v>
      </c>
      <c r="L5" s="60">
        <f t="shared" si="0"/>
        <v>330247.7082388181</v>
      </c>
      <c r="M5" s="60">
        <f t="shared" si="0"/>
        <v>333550.18532120629</v>
      </c>
      <c r="N5" s="60">
        <f t="shared" ref="N5" si="1">M5*103%</f>
        <v>343556.69088084251</v>
      </c>
      <c r="O5" s="60">
        <f>N5*101%</f>
        <v>346992.25778965093</v>
      </c>
    </row>
    <row r="6" spans="1:16" s="62" customFormat="1" ht="16.5" customHeight="1" x14ac:dyDescent="0.35">
      <c r="A6" s="59" t="s">
        <v>59</v>
      </c>
      <c r="B6" s="59"/>
      <c r="C6" s="59"/>
      <c r="D6" s="60">
        <v>4950</v>
      </c>
      <c r="E6" s="60">
        <f>D6*101%</f>
        <v>4999.5</v>
      </c>
      <c r="F6" s="60">
        <f t="shared" si="0"/>
        <v>5049.4949999999999</v>
      </c>
      <c r="G6" s="60">
        <f t="shared" si="0"/>
        <v>5099.9899500000001</v>
      </c>
      <c r="H6" s="60">
        <f t="shared" si="0"/>
        <v>5150.9898494999998</v>
      </c>
      <c r="I6" s="60">
        <f t="shared" si="0"/>
        <v>5202.4997479949998</v>
      </c>
      <c r="J6" s="60">
        <f t="shared" si="0"/>
        <v>5254.5247454749497</v>
      </c>
      <c r="K6" s="60">
        <f t="shared" si="0"/>
        <v>5307.0699929296989</v>
      </c>
      <c r="L6" s="60">
        <f t="shared" si="0"/>
        <v>5360.1406928589959</v>
      </c>
      <c r="M6" s="60">
        <f t="shared" si="0"/>
        <v>5413.7420997875861</v>
      </c>
      <c r="N6" s="60">
        <f t="shared" si="0"/>
        <v>5467.8795207854619</v>
      </c>
      <c r="O6" s="60">
        <f t="shared" si="0"/>
        <v>5522.5583159933167</v>
      </c>
    </row>
    <row r="7" spans="1:16" s="62" customFormat="1" ht="15.75" customHeight="1" x14ac:dyDescent="0.35">
      <c r="A7" s="59" t="s">
        <v>60</v>
      </c>
      <c r="B7" s="59"/>
      <c r="C7" s="59"/>
      <c r="D7" s="60">
        <f>((25*21)*12)</f>
        <v>6300</v>
      </c>
      <c r="E7" s="60">
        <f t="shared" ref="E7:N7" si="2">((25*21)*12)</f>
        <v>6300</v>
      </c>
      <c r="F7" s="60">
        <f t="shared" si="2"/>
        <v>6300</v>
      </c>
      <c r="G7" s="60">
        <f t="shared" si="2"/>
        <v>6300</v>
      </c>
      <c r="H7" s="60">
        <f t="shared" si="2"/>
        <v>6300</v>
      </c>
      <c r="I7" s="60">
        <f t="shared" si="2"/>
        <v>6300</v>
      </c>
      <c r="J7" s="60">
        <f t="shared" si="2"/>
        <v>6300</v>
      </c>
      <c r="K7" s="60">
        <f t="shared" si="2"/>
        <v>6300</v>
      </c>
      <c r="L7" s="60">
        <f t="shared" si="2"/>
        <v>6300</v>
      </c>
      <c r="M7" s="60">
        <f t="shared" si="2"/>
        <v>6300</v>
      </c>
      <c r="N7" s="60">
        <f t="shared" si="2"/>
        <v>6300</v>
      </c>
      <c r="O7" s="60">
        <f t="shared" ref="O7" si="3">((25*23)*12)</f>
        <v>6900</v>
      </c>
    </row>
    <row r="8" spans="1:16" ht="15.75" customHeight="1" x14ac:dyDescent="0.35">
      <c r="A8" s="5" t="s">
        <v>61</v>
      </c>
      <c r="B8" s="5"/>
      <c r="C8" s="5"/>
      <c r="D8" s="148">
        <v>4449.5</v>
      </c>
      <c r="E8" s="148">
        <f>D8*101%</f>
        <v>4493.9949999999999</v>
      </c>
      <c r="F8" s="148">
        <f t="shared" ref="F8:O8" si="4">E8*101%</f>
        <v>4538.9349499999998</v>
      </c>
      <c r="G8" s="148">
        <f t="shared" si="4"/>
        <v>4584.3242995000001</v>
      </c>
      <c r="H8" s="148">
        <f t="shared" si="4"/>
        <v>4630.1675424949999</v>
      </c>
      <c r="I8" s="148">
        <f t="shared" si="4"/>
        <v>4676.4692179199501</v>
      </c>
      <c r="J8" s="148">
        <f t="shared" si="4"/>
        <v>4723.2339100991494</v>
      </c>
      <c r="K8" s="148">
        <f t="shared" si="4"/>
        <v>4770.4662492001407</v>
      </c>
      <c r="L8" s="148">
        <f t="shared" si="4"/>
        <v>4818.170911692142</v>
      </c>
      <c r="M8" s="148">
        <f t="shared" si="4"/>
        <v>4866.3526208090634</v>
      </c>
      <c r="N8" s="148">
        <f t="shared" si="4"/>
        <v>4915.0161470171543</v>
      </c>
      <c r="O8" s="148">
        <f t="shared" si="4"/>
        <v>4964.1663084873262</v>
      </c>
      <c r="P8" s="306"/>
    </row>
    <row r="9" spans="1:16" ht="15.75" customHeight="1" thickBot="1" x14ac:dyDescent="0.4">
      <c r="A9" s="149" t="s">
        <v>62</v>
      </c>
      <c r="B9" s="150"/>
      <c r="C9" s="150"/>
      <c r="D9" s="151">
        <f t="shared" ref="D9:O9" si="5">SUM(D5:D8)</f>
        <v>323727.5</v>
      </c>
      <c r="E9" s="151">
        <f t="shared" si="5"/>
        <v>323821.495</v>
      </c>
      <c r="F9" s="151">
        <f t="shared" si="5"/>
        <v>326996.70995000005</v>
      </c>
      <c r="G9" s="151">
        <f t="shared" si="5"/>
        <v>330203.67704949999</v>
      </c>
      <c r="H9" s="151">
        <f t="shared" si="5"/>
        <v>333442.713819995</v>
      </c>
      <c r="I9" s="151">
        <f t="shared" si="5"/>
        <v>336714.14095819497</v>
      </c>
      <c r="J9" s="151">
        <f t="shared" si="5"/>
        <v>340018.2823677769</v>
      </c>
      <c r="K9" s="151">
        <f t="shared" si="5"/>
        <v>343355.46519145468</v>
      </c>
      <c r="L9" s="151">
        <f t="shared" si="5"/>
        <v>346726.01984336926</v>
      </c>
      <c r="M9" s="151">
        <f t="shared" si="5"/>
        <v>350130.28004180291</v>
      </c>
      <c r="N9" s="151">
        <f t="shared" si="5"/>
        <v>360239.58654864511</v>
      </c>
      <c r="O9" s="151">
        <f t="shared" si="5"/>
        <v>364378.98241413158</v>
      </c>
      <c r="P9" s="306"/>
    </row>
    <row r="10" spans="1:16" ht="15.75" customHeight="1" x14ac:dyDescent="0.35">
      <c r="A10" s="7"/>
      <c r="B10" s="7"/>
      <c r="C10" s="7"/>
      <c r="D10" s="29"/>
      <c r="E10" s="29"/>
      <c r="F10" s="29"/>
      <c r="G10" s="29"/>
      <c r="H10" s="29"/>
      <c r="I10" s="29"/>
      <c r="J10" s="29"/>
      <c r="K10" s="29"/>
      <c r="L10" s="31"/>
      <c r="M10" s="29"/>
      <c r="N10" s="29"/>
      <c r="O10" s="29"/>
      <c r="P10" s="306"/>
    </row>
    <row r="11" spans="1:16" ht="15.5" x14ac:dyDescent="0.35">
      <c r="A11" s="6" t="s">
        <v>63</v>
      </c>
      <c r="B11" s="6"/>
      <c r="C11" s="6"/>
      <c r="D11" s="29"/>
      <c r="E11" s="29"/>
      <c r="F11" s="29"/>
      <c r="G11" s="29"/>
      <c r="H11" s="29"/>
      <c r="I11" s="29"/>
      <c r="J11" s="29"/>
      <c r="K11" s="29"/>
      <c r="L11" s="31"/>
      <c r="M11" s="29"/>
      <c r="N11" s="29"/>
      <c r="O11" s="29"/>
      <c r="P11" s="306"/>
    </row>
    <row r="12" spans="1:16" ht="15.5" x14ac:dyDescent="0.35">
      <c r="A12" s="8" t="s">
        <v>64</v>
      </c>
      <c r="B12" s="8"/>
      <c r="C12" s="8"/>
      <c r="D12" s="67">
        <v>41750</v>
      </c>
      <c r="E12" s="67">
        <f t="shared" ref="E12:O12" si="6">D12*0.03+D12</f>
        <v>43002.5</v>
      </c>
      <c r="F12" s="67">
        <f t="shared" si="6"/>
        <v>44292.574999999997</v>
      </c>
      <c r="G12" s="67">
        <f t="shared" si="6"/>
        <v>45621.352249999996</v>
      </c>
      <c r="H12" s="67">
        <f t="shared" si="6"/>
        <v>46989.992817499995</v>
      </c>
      <c r="I12" s="67">
        <f t="shared" si="6"/>
        <v>48399.692602024996</v>
      </c>
      <c r="J12" s="67">
        <f t="shared" si="6"/>
        <v>49851.683380085742</v>
      </c>
      <c r="K12" s="67">
        <f t="shared" si="6"/>
        <v>51347.233881488311</v>
      </c>
      <c r="L12" s="67">
        <f t="shared" si="6"/>
        <v>52887.650897932959</v>
      </c>
      <c r="M12" s="67">
        <f t="shared" si="6"/>
        <v>54474.280424870951</v>
      </c>
      <c r="N12" s="67">
        <f t="shared" si="6"/>
        <v>56108.508837617082</v>
      </c>
      <c r="O12" s="67">
        <f t="shared" si="6"/>
        <v>57791.764102745597</v>
      </c>
      <c r="P12" s="306"/>
    </row>
    <row r="13" spans="1:16" ht="15.5" x14ac:dyDescent="0.35">
      <c r="A13" s="9" t="s">
        <v>65</v>
      </c>
      <c r="B13" s="9"/>
      <c r="C13" s="9"/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306"/>
    </row>
    <row r="14" spans="1:16" x14ac:dyDescent="0.35">
      <c r="A14" s="10" t="s">
        <v>66</v>
      </c>
      <c r="B14" s="10"/>
      <c r="C14" s="10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306"/>
    </row>
    <row r="15" spans="1:16" ht="15.5" x14ac:dyDescent="0.35">
      <c r="A15" s="11" t="s">
        <v>67</v>
      </c>
      <c r="B15" s="11"/>
      <c r="C15" s="11"/>
      <c r="D15" s="67">
        <v>40790.363250000002</v>
      </c>
      <c r="E15" s="67">
        <f t="shared" ref="E15:O21" si="7">D15*103%</f>
        <v>42014.074147500003</v>
      </c>
      <c r="F15" s="67">
        <f t="shared" si="7"/>
        <v>43274.496371925001</v>
      </c>
      <c r="G15" s="67">
        <f t="shared" si="7"/>
        <v>44572.731263082751</v>
      </c>
      <c r="H15" s="67">
        <f t="shared" si="7"/>
        <v>45909.913200975236</v>
      </c>
      <c r="I15" s="67">
        <f t="shared" si="7"/>
        <v>47287.210597004494</v>
      </c>
      <c r="J15" s="67">
        <f t="shared" si="7"/>
        <v>48705.826914914629</v>
      </c>
      <c r="K15" s="67">
        <f t="shared" si="7"/>
        <v>50167.001722362067</v>
      </c>
      <c r="L15" s="67">
        <f t="shared" si="7"/>
        <v>51672.01177403293</v>
      </c>
      <c r="M15" s="67">
        <f t="shared" si="7"/>
        <v>53222.172127253922</v>
      </c>
      <c r="N15" s="67">
        <f t="shared" si="7"/>
        <v>54818.837291071541</v>
      </c>
      <c r="O15" s="67">
        <f t="shared" si="7"/>
        <v>56463.40240980369</v>
      </c>
      <c r="P15" s="306"/>
    </row>
    <row r="16" spans="1:16" ht="15.5" x14ac:dyDescent="0.35">
      <c r="A16" s="11" t="s">
        <v>68</v>
      </c>
      <c r="B16" s="11"/>
      <c r="C16" s="11"/>
      <c r="D16" s="67">
        <v>4025</v>
      </c>
      <c r="E16" s="67">
        <f t="shared" si="7"/>
        <v>4145.75</v>
      </c>
      <c r="F16" s="67">
        <f t="shared" si="7"/>
        <v>4270.1225000000004</v>
      </c>
      <c r="G16" s="67">
        <f t="shared" si="7"/>
        <v>4398.2261750000007</v>
      </c>
      <c r="H16" s="67">
        <f t="shared" si="7"/>
        <v>4530.1729602500009</v>
      </c>
      <c r="I16" s="67">
        <f t="shared" si="7"/>
        <v>4666.0781490575009</v>
      </c>
      <c r="J16" s="67">
        <f t="shared" si="7"/>
        <v>4806.0604935292258</v>
      </c>
      <c r="K16" s="67">
        <f t="shared" si="7"/>
        <v>4950.2423083351023</v>
      </c>
      <c r="L16" s="67">
        <f t="shared" si="7"/>
        <v>5098.7495775851557</v>
      </c>
      <c r="M16" s="67">
        <f t="shared" si="7"/>
        <v>5251.712064912711</v>
      </c>
      <c r="N16" s="67">
        <f t="shared" si="7"/>
        <v>5409.2634268600923</v>
      </c>
      <c r="O16" s="67">
        <f t="shared" si="7"/>
        <v>5571.5413296658953</v>
      </c>
      <c r="P16" s="306"/>
    </row>
    <row r="17" spans="1:15" ht="15.5" x14ac:dyDescent="0.35">
      <c r="A17" s="10" t="s">
        <v>69</v>
      </c>
      <c r="B17" s="10"/>
      <c r="C17" s="10"/>
      <c r="D17" s="67"/>
      <c r="E17" s="67">
        <f t="shared" si="7"/>
        <v>0</v>
      </c>
      <c r="F17" s="67">
        <f t="shared" si="7"/>
        <v>0</v>
      </c>
      <c r="G17" s="67">
        <f t="shared" si="7"/>
        <v>0</v>
      </c>
      <c r="H17" s="67">
        <f t="shared" si="7"/>
        <v>0</v>
      </c>
      <c r="I17" s="67">
        <f t="shared" si="7"/>
        <v>0</v>
      </c>
      <c r="J17" s="67">
        <f t="shared" si="7"/>
        <v>0</v>
      </c>
      <c r="K17" s="67">
        <f t="shared" si="7"/>
        <v>0</v>
      </c>
      <c r="L17" s="67">
        <f t="shared" si="7"/>
        <v>0</v>
      </c>
      <c r="M17" s="67">
        <f t="shared" si="7"/>
        <v>0</v>
      </c>
      <c r="N17" s="67">
        <f t="shared" si="7"/>
        <v>0</v>
      </c>
      <c r="O17" s="67">
        <f t="shared" si="7"/>
        <v>0</v>
      </c>
    </row>
    <row r="18" spans="1:15" ht="15.5" x14ac:dyDescent="0.35">
      <c r="A18" s="11" t="s">
        <v>70</v>
      </c>
      <c r="B18" s="11"/>
      <c r="C18" s="11"/>
      <c r="D18" s="67">
        <v>31250</v>
      </c>
      <c r="E18" s="67">
        <f t="shared" si="7"/>
        <v>32187.5</v>
      </c>
      <c r="F18" s="67">
        <f t="shared" si="7"/>
        <v>33153.125</v>
      </c>
      <c r="G18" s="67">
        <f t="shared" si="7"/>
        <v>34147.71875</v>
      </c>
      <c r="H18" s="67">
        <f t="shared" si="7"/>
        <v>35172.150312500002</v>
      </c>
      <c r="I18" s="67">
        <f t="shared" si="7"/>
        <v>36227.314821874999</v>
      </c>
      <c r="J18" s="67">
        <f t="shared" si="7"/>
        <v>37314.134266531248</v>
      </c>
      <c r="K18" s="67">
        <f t="shared" si="7"/>
        <v>38433.558294527189</v>
      </c>
      <c r="L18" s="67">
        <f t="shared" si="7"/>
        <v>39586.565043363007</v>
      </c>
      <c r="M18" s="67">
        <f t="shared" si="7"/>
        <v>40774.161994663897</v>
      </c>
      <c r="N18" s="67">
        <f t="shared" si="7"/>
        <v>41997.386854503813</v>
      </c>
      <c r="O18" s="67">
        <f t="shared" si="7"/>
        <v>43257.308460138927</v>
      </c>
    </row>
    <row r="19" spans="1:15" ht="15.5" x14ac:dyDescent="0.35">
      <c r="A19" s="11" t="s">
        <v>71</v>
      </c>
      <c r="B19" s="11"/>
      <c r="C19" s="11"/>
      <c r="D19" s="67">
        <v>33500</v>
      </c>
      <c r="E19" s="67">
        <f t="shared" si="7"/>
        <v>34505</v>
      </c>
      <c r="F19" s="67">
        <f t="shared" si="7"/>
        <v>35540.15</v>
      </c>
      <c r="G19" s="67">
        <f t="shared" si="7"/>
        <v>36606.354500000001</v>
      </c>
      <c r="H19" s="67">
        <f t="shared" si="7"/>
        <v>37704.545135</v>
      </c>
      <c r="I19" s="67">
        <f t="shared" si="7"/>
        <v>38835.681489050003</v>
      </c>
      <c r="J19" s="67">
        <f t="shared" si="7"/>
        <v>40000.751933721505</v>
      </c>
      <c r="K19" s="67">
        <f t="shared" si="7"/>
        <v>41200.774491733151</v>
      </c>
      <c r="L19" s="67">
        <f t="shared" si="7"/>
        <v>42436.797726485143</v>
      </c>
      <c r="M19" s="67">
        <f t="shared" si="7"/>
        <v>43709.901658279698</v>
      </c>
      <c r="N19" s="67">
        <f t="shared" si="7"/>
        <v>45021.198708028089</v>
      </c>
      <c r="O19" s="67">
        <f t="shared" si="7"/>
        <v>46371.83466926893</v>
      </c>
    </row>
    <row r="20" spans="1:15" ht="15.5" x14ac:dyDescent="0.35">
      <c r="A20" s="8" t="s">
        <v>72</v>
      </c>
      <c r="B20" s="8"/>
      <c r="C20" s="8"/>
      <c r="D20" s="67">
        <v>23250</v>
      </c>
      <c r="E20" s="67">
        <f t="shared" si="7"/>
        <v>23947.5</v>
      </c>
      <c r="F20" s="67">
        <f t="shared" si="7"/>
        <v>24665.924999999999</v>
      </c>
      <c r="G20" s="67">
        <f t="shared" si="7"/>
        <v>25405.902750000001</v>
      </c>
      <c r="H20" s="67">
        <f t="shared" si="7"/>
        <v>26168.079832500003</v>
      </c>
      <c r="I20" s="67">
        <f t="shared" si="7"/>
        <v>26953.122227475003</v>
      </c>
      <c r="J20" s="67">
        <f t="shared" si="7"/>
        <v>27761.715894299254</v>
      </c>
      <c r="K20" s="67">
        <f t="shared" si="7"/>
        <v>28594.567371128232</v>
      </c>
      <c r="L20" s="67">
        <f t="shared" si="7"/>
        <v>29452.40439226208</v>
      </c>
      <c r="M20" s="67">
        <f t="shared" si="7"/>
        <v>30335.976524029942</v>
      </c>
      <c r="N20" s="67">
        <f t="shared" si="7"/>
        <v>31246.05581975084</v>
      </c>
      <c r="O20" s="67">
        <f t="shared" si="7"/>
        <v>32183.437494343365</v>
      </c>
    </row>
    <row r="21" spans="1:15" ht="15.5" x14ac:dyDescent="0.35">
      <c r="A21" s="8" t="s">
        <v>73</v>
      </c>
      <c r="B21" s="8"/>
      <c r="C21" s="8"/>
      <c r="D21" s="67">
        <v>33500</v>
      </c>
      <c r="E21" s="67">
        <f t="shared" si="7"/>
        <v>34505</v>
      </c>
      <c r="F21" s="67">
        <f t="shared" si="7"/>
        <v>35540.15</v>
      </c>
      <c r="G21" s="67">
        <f t="shared" si="7"/>
        <v>36606.354500000001</v>
      </c>
      <c r="H21" s="67">
        <f t="shared" si="7"/>
        <v>37704.545135</v>
      </c>
      <c r="I21" s="67">
        <f t="shared" si="7"/>
        <v>38835.681489050003</v>
      </c>
      <c r="J21" s="67">
        <f t="shared" si="7"/>
        <v>40000.751933721505</v>
      </c>
      <c r="K21" s="67">
        <f t="shared" si="7"/>
        <v>41200.774491733151</v>
      </c>
      <c r="L21" s="67">
        <f t="shared" si="7"/>
        <v>42436.797726485143</v>
      </c>
      <c r="M21" s="67">
        <f t="shared" si="7"/>
        <v>43709.901658279698</v>
      </c>
      <c r="N21" s="67">
        <f t="shared" si="7"/>
        <v>45021.198708028089</v>
      </c>
      <c r="O21" s="67">
        <f t="shared" si="7"/>
        <v>46371.83466926893</v>
      </c>
    </row>
    <row r="22" spans="1:15" ht="15.5" x14ac:dyDescent="0.35">
      <c r="A22" s="9" t="s">
        <v>74</v>
      </c>
      <c r="B22" s="9"/>
      <c r="C22" s="9"/>
      <c r="D22" s="67">
        <v>0</v>
      </c>
      <c r="E22" s="67">
        <f>+D22</f>
        <v>0</v>
      </c>
      <c r="F22" s="67">
        <f t="shared" ref="F22:O22" si="8">+E22</f>
        <v>0</v>
      </c>
      <c r="G22" s="67">
        <f t="shared" si="8"/>
        <v>0</v>
      </c>
      <c r="H22" s="67">
        <f t="shared" si="8"/>
        <v>0</v>
      </c>
      <c r="I22" s="67">
        <f t="shared" si="8"/>
        <v>0</v>
      </c>
      <c r="J22" s="67">
        <f t="shared" si="8"/>
        <v>0</v>
      </c>
      <c r="K22" s="67">
        <f t="shared" si="8"/>
        <v>0</v>
      </c>
      <c r="L22" s="67">
        <f t="shared" si="8"/>
        <v>0</v>
      </c>
      <c r="M22" s="67">
        <f t="shared" si="8"/>
        <v>0</v>
      </c>
      <c r="N22" s="67">
        <f t="shared" si="8"/>
        <v>0</v>
      </c>
      <c r="O22" s="67">
        <f t="shared" si="8"/>
        <v>0</v>
      </c>
    </row>
    <row r="23" spans="1:15" ht="16" thickBot="1" x14ac:dyDescent="0.4">
      <c r="A23" s="157" t="s">
        <v>75</v>
      </c>
      <c r="B23" s="158"/>
      <c r="C23" s="158"/>
      <c r="D23" s="151">
        <f>SUM(D12:D22)</f>
        <v>208065.36324999999</v>
      </c>
      <c r="E23" s="151">
        <f t="shared" ref="E23:O23" si="9">SUM(E12:E22)</f>
        <v>214307.32414750001</v>
      </c>
      <c r="F23" s="151">
        <f t="shared" si="9"/>
        <v>220736.54387192498</v>
      </c>
      <c r="G23" s="151">
        <f t="shared" si="9"/>
        <v>227358.64018808276</v>
      </c>
      <c r="H23" s="151">
        <f t="shared" si="9"/>
        <v>234179.39939372521</v>
      </c>
      <c r="I23" s="151">
        <f t="shared" si="9"/>
        <v>241204.78137553702</v>
      </c>
      <c r="J23" s="151">
        <f t="shared" si="9"/>
        <v>248440.9248168031</v>
      </c>
      <c r="K23" s="151">
        <f t="shared" si="9"/>
        <v>255894.15256130719</v>
      </c>
      <c r="L23" s="151">
        <f t="shared" si="9"/>
        <v>263570.97713814641</v>
      </c>
      <c r="M23" s="151">
        <f t="shared" si="9"/>
        <v>271478.10645229084</v>
      </c>
      <c r="N23" s="151">
        <f t="shared" si="9"/>
        <v>279622.44964585954</v>
      </c>
      <c r="O23" s="151">
        <f t="shared" si="9"/>
        <v>288011.12313523534</v>
      </c>
    </row>
    <row r="24" spans="1:15" ht="15.5" x14ac:dyDescent="0.35">
      <c r="A24" s="38"/>
      <c r="B24" s="38"/>
      <c r="C24" s="38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15.5" x14ac:dyDescent="0.35">
      <c r="A25" s="329" t="s">
        <v>76</v>
      </c>
      <c r="B25" s="329"/>
      <c r="C25" s="329"/>
      <c r="D25" s="64">
        <f>D9-D23</f>
        <v>115662.13675000001</v>
      </c>
      <c r="E25" s="64">
        <f t="shared" ref="E25:O25" si="10">E9-E23</f>
        <v>109514.17085249998</v>
      </c>
      <c r="F25" s="64">
        <f t="shared" si="10"/>
        <v>106260.16607807507</v>
      </c>
      <c r="G25" s="64">
        <f t="shared" si="10"/>
        <v>102845.03686141723</v>
      </c>
      <c r="H25" s="64">
        <f t="shared" si="10"/>
        <v>99263.31442626979</v>
      </c>
      <c r="I25" s="64">
        <f t="shared" si="10"/>
        <v>95509.359582657955</v>
      </c>
      <c r="J25" s="64">
        <f t="shared" si="10"/>
        <v>91577.3575509738</v>
      </c>
      <c r="K25" s="64">
        <f t="shared" si="10"/>
        <v>87461.312630147499</v>
      </c>
      <c r="L25" s="64">
        <f t="shared" si="10"/>
        <v>83155.042705222848</v>
      </c>
      <c r="M25" s="64">
        <f t="shared" si="10"/>
        <v>78652.173589512066</v>
      </c>
      <c r="N25" s="64">
        <f t="shared" si="10"/>
        <v>80617.136902785569</v>
      </c>
      <c r="O25" s="64">
        <f t="shared" si="10"/>
        <v>76367.859278896241</v>
      </c>
    </row>
    <row r="26" spans="1:15" s="62" customFormat="1" ht="15.5" x14ac:dyDescent="0.35">
      <c r="A26" s="87" t="s">
        <v>77</v>
      </c>
      <c r="B26" s="87"/>
      <c r="C26" s="87"/>
      <c r="D26" s="107">
        <f>(56*26)*12</f>
        <v>17472</v>
      </c>
      <c r="E26" s="107">
        <f t="shared" ref="E26:O26" si="11">(56*26)*12</f>
        <v>17472</v>
      </c>
      <c r="F26" s="107">
        <f t="shared" si="11"/>
        <v>17472</v>
      </c>
      <c r="G26" s="107">
        <f t="shared" si="11"/>
        <v>17472</v>
      </c>
      <c r="H26" s="107">
        <f t="shared" si="11"/>
        <v>17472</v>
      </c>
      <c r="I26" s="107">
        <f t="shared" si="11"/>
        <v>17472</v>
      </c>
      <c r="J26" s="107">
        <f t="shared" si="11"/>
        <v>17472</v>
      </c>
      <c r="K26" s="107">
        <f t="shared" si="11"/>
        <v>17472</v>
      </c>
      <c r="L26" s="107">
        <f t="shared" si="11"/>
        <v>17472</v>
      </c>
      <c r="M26" s="107">
        <f t="shared" si="11"/>
        <v>17472</v>
      </c>
      <c r="N26" s="107">
        <f t="shared" si="11"/>
        <v>17472</v>
      </c>
      <c r="O26" s="107">
        <f t="shared" si="11"/>
        <v>17472</v>
      </c>
    </row>
    <row r="27" spans="1:15" s="178" customFormat="1" ht="16" thickBot="1" x14ac:dyDescent="0.4">
      <c r="A27" s="159" t="s">
        <v>78</v>
      </c>
      <c r="B27" s="161"/>
      <c r="C27" s="161"/>
      <c r="D27" s="161">
        <f>D25-D26</f>
        <v>98190.136750000005</v>
      </c>
      <c r="E27" s="161">
        <f t="shared" ref="E27:O27" si="12">E25-E26</f>
        <v>92042.170852499985</v>
      </c>
      <c r="F27" s="161">
        <f t="shared" si="12"/>
        <v>88788.166078075068</v>
      </c>
      <c r="G27" s="161">
        <f t="shared" si="12"/>
        <v>85373.036861417233</v>
      </c>
      <c r="H27" s="161">
        <f t="shared" si="12"/>
        <v>81791.31442626979</v>
      </c>
      <c r="I27" s="161">
        <f t="shared" si="12"/>
        <v>78037.359582657955</v>
      </c>
      <c r="J27" s="161">
        <f t="shared" si="12"/>
        <v>74105.3575509738</v>
      </c>
      <c r="K27" s="161">
        <f t="shared" si="12"/>
        <v>69989.312630147499</v>
      </c>
      <c r="L27" s="161">
        <f t="shared" si="12"/>
        <v>65683.042705222848</v>
      </c>
      <c r="M27" s="161">
        <f t="shared" si="12"/>
        <v>61180.173589512066</v>
      </c>
      <c r="N27" s="161">
        <f t="shared" si="12"/>
        <v>63145.136902785569</v>
      </c>
      <c r="O27" s="161">
        <f t="shared" si="12"/>
        <v>58895.859278896241</v>
      </c>
    </row>
    <row r="28" spans="1:15" ht="15.5" x14ac:dyDescent="0.35">
      <c r="A28" s="329"/>
      <c r="B28" s="329"/>
      <c r="C28" s="32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6" thickBot="1" x14ac:dyDescent="0.4">
      <c r="A29" s="164" t="s">
        <v>79</v>
      </c>
      <c r="B29" s="179"/>
      <c r="C29" s="166"/>
      <c r="D29" s="167">
        <f>+D27</f>
        <v>98190.136750000005</v>
      </c>
      <c r="E29" s="167">
        <f>D29+E27</f>
        <v>190232.30760249999</v>
      </c>
      <c r="F29" s="167">
        <f t="shared" ref="F29:O29" si="13">E29+F27</f>
        <v>279020.47368057503</v>
      </c>
      <c r="G29" s="167">
        <f t="shared" si="13"/>
        <v>364393.51054199226</v>
      </c>
      <c r="H29" s="167">
        <f t="shared" si="13"/>
        <v>446184.82496826205</v>
      </c>
      <c r="I29" s="167">
        <f t="shared" si="13"/>
        <v>524222.18455092004</v>
      </c>
      <c r="J29" s="167">
        <f t="shared" si="13"/>
        <v>598327.54210189381</v>
      </c>
      <c r="K29" s="167">
        <f t="shared" si="13"/>
        <v>668316.85473204125</v>
      </c>
      <c r="L29" s="167">
        <f t="shared" si="13"/>
        <v>733999.8974372641</v>
      </c>
      <c r="M29" s="167">
        <f t="shared" si="13"/>
        <v>795180.07102677622</v>
      </c>
      <c r="N29" s="167">
        <f t="shared" si="13"/>
        <v>858325.20792956185</v>
      </c>
      <c r="O29" s="167">
        <f t="shared" si="13"/>
        <v>917221.06720845809</v>
      </c>
    </row>
    <row r="30" spans="1:15" ht="16" thickTop="1" x14ac:dyDescent="0.35">
      <c r="A30" s="329"/>
      <c r="B30" s="329"/>
      <c r="C30" s="329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5.5" x14ac:dyDescent="0.35">
      <c r="A31" s="322" t="s">
        <v>80</v>
      </c>
      <c r="B31" s="321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</row>
    <row r="32" spans="1:15" ht="15.5" x14ac:dyDescent="0.35">
      <c r="A32" s="516" t="s">
        <v>81</v>
      </c>
      <c r="B32" s="516"/>
      <c r="C32" s="113">
        <f>1216142-750000</f>
        <v>466142</v>
      </c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</row>
    <row r="33" spans="1:16" ht="15.5" x14ac:dyDescent="0.35">
      <c r="A33" s="517" t="s">
        <v>82</v>
      </c>
      <c r="B33" s="517"/>
      <c r="C33" s="324"/>
      <c r="D33" s="180">
        <f>-D27</f>
        <v>-98190.136750000005</v>
      </c>
      <c r="E33" s="180">
        <f t="shared" ref="E33:H33" si="14">-E27</f>
        <v>-92042.170852499985</v>
      </c>
      <c r="F33" s="180">
        <f t="shared" si="14"/>
        <v>-88788.166078075068</v>
      </c>
      <c r="G33" s="180">
        <f t="shared" si="14"/>
        <v>-85373.036861417233</v>
      </c>
      <c r="H33" s="180">
        <f t="shared" si="14"/>
        <v>-81791.31442626979</v>
      </c>
      <c r="I33" s="180">
        <f>-H34</f>
        <v>-19957.175031737948</v>
      </c>
      <c r="J33" s="180">
        <v>0</v>
      </c>
      <c r="K33" s="180">
        <v>0</v>
      </c>
      <c r="L33" s="180">
        <v>0</v>
      </c>
      <c r="M33" s="180">
        <v>0</v>
      </c>
      <c r="N33" s="180">
        <v>0</v>
      </c>
      <c r="O33" s="180">
        <v>0</v>
      </c>
      <c r="P33" s="181">
        <f>SUM(D33:O33)</f>
        <v>-466142</v>
      </c>
    </row>
    <row r="34" spans="1:16" ht="15.5" x14ac:dyDescent="0.35">
      <c r="A34" s="518" t="s">
        <v>83</v>
      </c>
      <c r="B34" s="518"/>
      <c r="C34" s="329"/>
      <c r="D34" s="35">
        <f>C32+D33</f>
        <v>367951.86324999999</v>
      </c>
      <c r="E34" s="35">
        <f>D34+E33</f>
        <v>275909.69239750004</v>
      </c>
      <c r="F34" s="35">
        <f>E34+F33</f>
        <v>187121.52631942497</v>
      </c>
      <c r="G34" s="35">
        <f>F34+G33</f>
        <v>101748.48945800774</v>
      </c>
      <c r="H34" s="35">
        <f>G34+H33</f>
        <v>19957.175031737948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181"/>
    </row>
    <row r="35" spans="1:16" ht="15.5" x14ac:dyDescent="0.35">
      <c r="A35" s="520" t="s">
        <v>84</v>
      </c>
      <c r="B35" s="520"/>
      <c r="C35" s="180">
        <f>26*6000</f>
        <v>156000</v>
      </c>
      <c r="D35" s="180">
        <v>0</v>
      </c>
      <c r="E35" s="180">
        <v>0</v>
      </c>
      <c r="F35" s="180">
        <v>0</v>
      </c>
      <c r="G35" s="180">
        <v>0</v>
      </c>
      <c r="H35" s="180">
        <f>-(H27+H33)</f>
        <v>0</v>
      </c>
      <c r="I35" s="180">
        <f>-(I27+I33)</f>
        <v>-58080.184550920007</v>
      </c>
      <c r="J35" s="180">
        <f>-J27</f>
        <v>-74105.3575509738</v>
      </c>
      <c r="K35" s="180">
        <f>-(C35+I35+J35)</f>
        <v>-23814.457898106193</v>
      </c>
      <c r="L35" s="180">
        <v>0</v>
      </c>
      <c r="M35" s="180">
        <v>0</v>
      </c>
      <c r="N35" s="180">
        <v>0</v>
      </c>
      <c r="O35" s="180">
        <v>0</v>
      </c>
      <c r="P35" s="181">
        <f t="shared" ref="P35:P40" si="15">SUM(D35:O35)</f>
        <v>-156000</v>
      </c>
    </row>
    <row r="36" spans="1:16" ht="15.5" x14ac:dyDescent="0.35">
      <c r="A36" s="521" t="s">
        <v>85</v>
      </c>
      <c r="B36" s="521"/>
      <c r="C36" s="521"/>
      <c r="D36" s="35">
        <f>C35+D35</f>
        <v>156000</v>
      </c>
      <c r="E36" s="35">
        <f>D36+E35</f>
        <v>156000</v>
      </c>
      <c r="F36" s="35">
        <f t="shared" ref="F36:O36" si="16">E36+F35</f>
        <v>156000</v>
      </c>
      <c r="G36" s="35">
        <f t="shared" si="16"/>
        <v>156000</v>
      </c>
      <c r="H36" s="35">
        <f t="shared" si="16"/>
        <v>156000</v>
      </c>
      <c r="I36" s="35">
        <f t="shared" si="16"/>
        <v>97919.815449079993</v>
      </c>
      <c r="J36" s="35">
        <f t="shared" si="16"/>
        <v>23814.457898106193</v>
      </c>
      <c r="K36" s="35">
        <f t="shared" si="16"/>
        <v>0</v>
      </c>
      <c r="L36" s="35">
        <f t="shared" si="16"/>
        <v>0</v>
      </c>
      <c r="M36" s="35">
        <f t="shared" si="16"/>
        <v>0</v>
      </c>
      <c r="N36" s="35">
        <f t="shared" si="16"/>
        <v>0</v>
      </c>
      <c r="O36" s="35">
        <f t="shared" si="16"/>
        <v>0</v>
      </c>
      <c r="P36" s="181"/>
    </row>
    <row r="37" spans="1:16" ht="15.5" x14ac:dyDescent="0.35">
      <c r="A37" s="520" t="s">
        <v>86</v>
      </c>
      <c r="B37" s="520"/>
      <c r="C37" s="180">
        <f>26*2165</f>
        <v>56290</v>
      </c>
      <c r="D37" s="170">
        <v>0</v>
      </c>
      <c r="E37" s="170">
        <v>0</v>
      </c>
      <c r="F37" s="170">
        <v>0</v>
      </c>
      <c r="G37" s="170">
        <v>0</v>
      </c>
      <c r="H37" s="170">
        <v>0</v>
      </c>
      <c r="I37" s="180">
        <v>0</v>
      </c>
      <c r="J37" s="180">
        <v>0</v>
      </c>
      <c r="K37" s="180">
        <f>-(K27+K35)</f>
        <v>-46174.854732041305</v>
      </c>
      <c r="L37" s="180">
        <f>-(C37+K37)</f>
        <v>-10115.145267958695</v>
      </c>
      <c r="M37" s="180">
        <v>0</v>
      </c>
      <c r="N37" s="180">
        <v>0</v>
      </c>
      <c r="O37" s="180">
        <v>0</v>
      </c>
      <c r="P37" s="181">
        <f t="shared" si="15"/>
        <v>-56290</v>
      </c>
    </row>
    <row r="38" spans="1:16" ht="15.5" x14ac:dyDescent="0.35">
      <c r="A38" s="522" t="s">
        <v>87</v>
      </c>
      <c r="B38" s="522"/>
      <c r="C38" s="522"/>
      <c r="D38" s="35">
        <f>C37+D37</f>
        <v>56290</v>
      </c>
      <c r="E38" s="35">
        <f>D38+E37</f>
        <v>56290</v>
      </c>
      <c r="F38" s="35">
        <f t="shared" ref="F38:O38" si="17">E38+F37</f>
        <v>56290</v>
      </c>
      <c r="G38" s="35">
        <f t="shared" si="17"/>
        <v>56290</v>
      </c>
      <c r="H38" s="35">
        <f t="shared" si="17"/>
        <v>56290</v>
      </c>
      <c r="I38" s="35">
        <f t="shared" si="17"/>
        <v>56290</v>
      </c>
      <c r="J38" s="35">
        <f t="shared" si="17"/>
        <v>56290</v>
      </c>
      <c r="K38" s="35">
        <f t="shared" si="17"/>
        <v>10115.145267958695</v>
      </c>
      <c r="L38" s="35">
        <f t="shared" si="17"/>
        <v>0</v>
      </c>
      <c r="M38" s="35">
        <f t="shared" si="17"/>
        <v>0</v>
      </c>
      <c r="N38" s="35">
        <f t="shared" si="17"/>
        <v>0</v>
      </c>
      <c r="O38" s="35">
        <f t="shared" si="17"/>
        <v>0</v>
      </c>
      <c r="P38" s="181"/>
    </row>
    <row r="39" spans="1:16" ht="15.5" x14ac:dyDescent="0.35">
      <c r="A39" s="39"/>
      <c r="B39" s="39"/>
      <c r="C39" s="39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181"/>
    </row>
    <row r="40" spans="1:16" ht="15" thickBot="1" x14ac:dyDescent="0.4">
      <c r="A40" s="179" t="s">
        <v>88</v>
      </c>
      <c r="B40" s="182"/>
      <c r="C40" s="182"/>
      <c r="D40" s="105">
        <f>D27+D33+D35+D37</f>
        <v>0</v>
      </c>
      <c r="E40" s="105">
        <f t="shared" ref="E40:O40" si="18">E27+E33+E35+E37</f>
        <v>0</v>
      </c>
      <c r="F40" s="105">
        <f t="shared" si="18"/>
        <v>0</v>
      </c>
      <c r="G40" s="105">
        <f t="shared" si="18"/>
        <v>0</v>
      </c>
      <c r="H40" s="105">
        <f t="shared" si="18"/>
        <v>0</v>
      </c>
      <c r="I40" s="105">
        <f t="shared" si="18"/>
        <v>0</v>
      </c>
      <c r="J40" s="105">
        <f t="shared" si="18"/>
        <v>0</v>
      </c>
      <c r="K40" s="105">
        <f t="shared" si="18"/>
        <v>0</v>
      </c>
      <c r="L40" s="105">
        <f t="shared" si="18"/>
        <v>55567.897437264153</v>
      </c>
      <c r="M40" s="105">
        <f t="shared" si="18"/>
        <v>61180.173589512066</v>
      </c>
      <c r="N40" s="105">
        <f t="shared" si="18"/>
        <v>63145.136902785569</v>
      </c>
      <c r="O40" s="105">
        <f t="shared" si="18"/>
        <v>58895.859278896241</v>
      </c>
      <c r="P40" s="181">
        <f t="shared" si="15"/>
        <v>238789.06720845803</v>
      </c>
    </row>
    <row r="41" spans="1:16" ht="15" thickTop="1" x14ac:dyDescent="0.35">
      <c r="A41" s="125"/>
      <c r="B41" s="327"/>
      <c r="C41" s="327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81"/>
    </row>
    <row r="42" spans="1:16" ht="15.5" x14ac:dyDescent="0.35">
      <c r="A42" s="323" t="s">
        <v>89</v>
      </c>
      <c r="B42" s="327"/>
      <c r="C42" s="327"/>
      <c r="D42" s="126">
        <f>D27-C32</f>
        <v>-367951.86324999999</v>
      </c>
      <c r="E42" s="126">
        <f>D42+E27</f>
        <v>-275909.69239750004</v>
      </c>
      <c r="F42" s="126">
        <f t="shared" ref="F42:O42" si="19">E42+F27</f>
        <v>-187121.52631942497</v>
      </c>
      <c r="G42" s="126">
        <f t="shared" si="19"/>
        <v>-101748.48945800774</v>
      </c>
      <c r="H42" s="126">
        <f t="shared" si="19"/>
        <v>-19957.175031737948</v>
      </c>
      <c r="I42" s="126">
        <f t="shared" si="19"/>
        <v>58080.184550920007</v>
      </c>
      <c r="J42" s="126">
        <f t="shared" si="19"/>
        <v>132185.54210189381</v>
      </c>
      <c r="K42" s="126">
        <f t="shared" si="19"/>
        <v>202174.85473204131</v>
      </c>
      <c r="L42" s="126">
        <f t="shared" si="19"/>
        <v>267857.89743726415</v>
      </c>
      <c r="M42" s="126">
        <f t="shared" si="19"/>
        <v>329038.07102677622</v>
      </c>
      <c r="N42" s="126">
        <f t="shared" si="19"/>
        <v>392183.20792956179</v>
      </c>
      <c r="O42" s="126">
        <f t="shared" si="19"/>
        <v>451079.06720845803</v>
      </c>
      <c r="P42" s="181"/>
    </row>
    <row r="43" spans="1:16" ht="15.5" x14ac:dyDescent="0.35">
      <c r="A43" s="323" t="s">
        <v>90</v>
      </c>
      <c r="B43" s="327"/>
      <c r="C43" s="327"/>
      <c r="D43" s="126">
        <f>D27-C35</f>
        <v>-57809.863249999995</v>
      </c>
      <c r="E43" s="126">
        <f>D43+E27</f>
        <v>34232.30760249999</v>
      </c>
      <c r="F43" s="126">
        <f t="shared" ref="F43:O43" si="20">E43+F27</f>
        <v>123020.47368057506</v>
      </c>
      <c r="G43" s="126">
        <f t="shared" si="20"/>
        <v>208393.51054199229</v>
      </c>
      <c r="H43" s="126">
        <f t="shared" si="20"/>
        <v>290184.82496826211</v>
      </c>
      <c r="I43" s="126">
        <f t="shared" si="20"/>
        <v>368222.18455092004</v>
      </c>
      <c r="J43" s="126">
        <f t="shared" si="20"/>
        <v>442327.54210189381</v>
      </c>
      <c r="K43" s="126">
        <f t="shared" si="20"/>
        <v>512316.85473204131</v>
      </c>
      <c r="L43" s="126">
        <f t="shared" si="20"/>
        <v>577999.89743726421</v>
      </c>
      <c r="M43" s="126">
        <f t="shared" si="20"/>
        <v>639180.07102677622</v>
      </c>
      <c r="N43" s="126">
        <f t="shared" si="20"/>
        <v>702325.20792956185</v>
      </c>
      <c r="O43" s="126">
        <f t="shared" si="20"/>
        <v>761221.06720845809</v>
      </c>
      <c r="P43" s="181"/>
    </row>
    <row r="44" spans="1:16" ht="15.5" x14ac:dyDescent="0.35">
      <c r="A44" s="323" t="s">
        <v>91</v>
      </c>
      <c r="B44" s="327"/>
      <c r="C44" s="327"/>
      <c r="D44" s="126">
        <f>D27-C35-C37</f>
        <v>-114099.86324999999</v>
      </c>
      <c r="E44" s="126">
        <f>D44+E27</f>
        <v>-22057.69239750001</v>
      </c>
      <c r="F44" s="126">
        <f t="shared" ref="F44:O44" si="21">E44+F27</f>
        <v>66730.473680575058</v>
      </c>
      <c r="G44" s="126">
        <f t="shared" si="21"/>
        <v>152103.51054199229</v>
      </c>
      <c r="H44" s="126">
        <f t="shared" si="21"/>
        <v>233894.82496826208</v>
      </c>
      <c r="I44" s="126">
        <f t="shared" si="21"/>
        <v>311932.18455092004</v>
      </c>
      <c r="J44" s="126">
        <f t="shared" si="21"/>
        <v>386037.54210189381</v>
      </c>
      <c r="K44" s="126">
        <f t="shared" si="21"/>
        <v>456026.85473204131</v>
      </c>
      <c r="L44" s="126">
        <f t="shared" si="21"/>
        <v>521709.89743726415</v>
      </c>
      <c r="M44" s="126">
        <f t="shared" si="21"/>
        <v>582890.07102677622</v>
      </c>
      <c r="N44" s="126">
        <f t="shared" si="21"/>
        <v>646035.20792956185</v>
      </c>
      <c r="O44" s="126">
        <f t="shared" si="21"/>
        <v>704931.06720845809</v>
      </c>
      <c r="P44" s="306"/>
    </row>
    <row r="45" spans="1:16" x14ac:dyDescent="0.35">
      <c r="A45" s="9"/>
      <c r="B45" s="9"/>
      <c r="C45" s="9"/>
      <c r="D45" s="524" t="s">
        <v>92</v>
      </c>
      <c r="E45" s="524"/>
      <c r="F45" s="524"/>
      <c r="G45" s="524"/>
      <c r="H45" s="524"/>
      <c r="I45" s="524"/>
      <c r="J45" s="327"/>
      <c r="K45" s="327"/>
      <c r="L45" s="327"/>
      <c r="M45" s="327"/>
      <c r="N45" s="327"/>
      <c r="O45" s="327"/>
      <c r="P45" s="306"/>
    </row>
    <row r="46" spans="1:16" x14ac:dyDescent="0.35">
      <c r="A46" s="9"/>
      <c r="B46" s="9"/>
      <c r="C46" s="9"/>
      <c r="D46" s="524" t="s">
        <v>93</v>
      </c>
      <c r="E46" s="524"/>
      <c r="F46" s="524"/>
      <c r="G46" s="524"/>
      <c r="H46" s="327"/>
      <c r="I46" s="327"/>
      <c r="J46" s="327"/>
      <c r="K46" s="327"/>
      <c r="L46" s="327"/>
      <c r="M46" s="327"/>
      <c r="N46" s="327"/>
      <c r="O46" s="327"/>
      <c r="P46" s="306"/>
    </row>
    <row r="47" spans="1:16" x14ac:dyDescent="0.35">
      <c r="A47" s="10"/>
      <c r="B47" s="10"/>
      <c r="C47" s="10"/>
      <c r="D47" s="306"/>
      <c r="E47" s="306"/>
      <c r="F47" s="306"/>
      <c r="G47" s="306"/>
      <c r="H47" s="35"/>
      <c r="I47" s="306"/>
      <c r="J47" s="306"/>
      <c r="K47" s="306"/>
      <c r="L47" s="306"/>
      <c r="M47" s="306"/>
      <c r="N47" s="306"/>
      <c r="O47" s="327"/>
      <c r="P47" s="306"/>
    </row>
    <row r="48" spans="1:16" x14ac:dyDescent="0.35">
      <c r="A48" s="11"/>
      <c r="B48" s="11"/>
      <c r="C48" s="11"/>
      <c r="D48" s="306"/>
      <c r="E48" s="306"/>
      <c r="F48" s="306"/>
      <c r="G48" s="306"/>
      <c r="H48" s="14"/>
      <c r="I48" s="306"/>
      <c r="J48" s="306"/>
      <c r="K48" s="306"/>
      <c r="L48" s="306"/>
      <c r="M48" s="306"/>
      <c r="N48" s="306"/>
      <c r="O48" s="327"/>
      <c r="P48" s="306"/>
    </row>
    <row r="49" spans="1:15" x14ac:dyDescent="0.35">
      <c r="A49" s="11"/>
      <c r="B49" s="11"/>
      <c r="C49" s="11"/>
      <c r="D49" s="306"/>
      <c r="E49" s="306"/>
      <c r="F49" s="306"/>
      <c r="G49" s="306"/>
      <c r="H49" s="14"/>
      <c r="I49" s="306"/>
      <c r="J49" s="306"/>
      <c r="K49" s="306"/>
      <c r="L49" s="306"/>
      <c r="M49" s="306"/>
      <c r="N49" s="306"/>
      <c r="O49" s="327"/>
    </row>
    <row r="50" spans="1:15" x14ac:dyDescent="0.35">
      <c r="A50" s="10"/>
      <c r="B50" s="10"/>
      <c r="C50" s="10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27"/>
    </row>
    <row r="51" spans="1:15" x14ac:dyDescent="0.35">
      <c r="A51" s="10"/>
      <c r="B51" s="10"/>
      <c r="C51" s="10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27"/>
    </row>
  </sheetData>
  <mergeCells count="11">
    <mergeCell ref="D46:G46"/>
    <mergeCell ref="A35:B35"/>
    <mergeCell ref="A36:C36"/>
    <mergeCell ref="A37:B37"/>
    <mergeCell ref="A38:C38"/>
    <mergeCell ref="D45:I45"/>
    <mergeCell ref="A1:O1"/>
    <mergeCell ref="A2:O2"/>
    <mergeCell ref="A32:B32"/>
    <mergeCell ref="A33:B33"/>
    <mergeCell ref="A34:B34"/>
  </mergeCells>
  <pageMargins left="0.7" right="0.7" top="0.75" bottom="0.75" header="0.3" footer="0.3"/>
  <pageSetup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P61"/>
  <sheetViews>
    <sheetView topLeftCell="A7" zoomScale="83" zoomScaleNormal="83" workbookViewId="0">
      <selection sqref="A1:O1"/>
    </sheetView>
  </sheetViews>
  <sheetFormatPr defaultColWidth="9.1796875" defaultRowHeight="14.5" x14ac:dyDescent="0.35"/>
  <cols>
    <col min="1" max="1" width="38.1796875" style="132" customWidth="1"/>
    <col min="2" max="2" width="15.453125" style="132" customWidth="1"/>
    <col min="3" max="3" width="16" style="132" customWidth="1"/>
    <col min="4" max="15" width="15.7265625" style="132" customWidth="1"/>
    <col min="16" max="16" width="11.1796875" style="132" customWidth="1"/>
    <col min="17" max="16384" width="9.1796875" style="132"/>
  </cols>
  <sheetData>
    <row r="1" spans="1:16" ht="18.5" x14ac:dyDescent="0.45">
      <c r="A1" s="525" t="s">
        <v>54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327"/>
    </row>
    <row r="2" spans="1:16" ht="15.5" x14ac:dyDescent="0.35">
      <c r="A2" s="527" t="s">
        <v>96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327"/>
    </row>
    <row r="3" spans="1:16" s="306" customFormat="1" ht="15.5" x14ac:dyDescent="0.35">
      <c r="A3" s="340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27"/>
    </row>
    <row r="4" spans="1:16" s="306" customFormat="1" ht="15.5" x14ac:dyDescent="0.35">
      <c r="A4" s="340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27"/>
    </row>
    <row r="5" spans="1:16" s="306" customFormat="1" ht="15.5" x14ac:dyDescent="0.35">
      <c r="A5" s="340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27"/>
    </row>
    <row r="6" spans="1:16" s="306" customFormat="1" ht="15.5" x14ac:dyDescent="0.35">
      <c r="A6" s="340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27"/>
    </row>
    <row r="7" spans="1:16" ht="15.75" customHeight="1" thickBot="1" x14ac:dyDescent="0.4">
      <c r="A7" s="16"/>
      <c r="B7" s="36"/>
      <c r="C7" s="36"/>
      <c r="D7" s="2">
        <v>2017</v>
      </c>
      <c r="E7" s="63">
        <v>2018</v>
      </c>
      <c r="F7" s="2">
        <v>2019</v>
      </c>
      <c r="G7" s="2">
        <v>2020</v>
      </c>
      <c r="H7" s="2">
        <v>2021</v>
      </c>
      <c r="I7" s="2">
        <v>2022</v>
      </c>
      <c r="J7" s="2">
        <v>2023</v>
      </c>
      <c r="K7" s="2">
        <v>2024</v>
      </c>
      <c r="L7" s="2">
        <v>2025</v>
      </c>
      <c r="M7" s="2">
        <v>2026</v>
      </c>
      <c r="N7" s="2">
        <v>2027</v>
      </c>
      <c r="O7" s="2">
        <v>2028</v>
      </c>
      <c r="P7" s="327"/>
    </row>
    <row r="8" spans="1:16" ht="15.75" customHeight="1" x14ac:dyDescent="0.35">
      <c r="A8" s="18" t="s">
        <v>57</v>
      </c>
      <c r="B8" s="4"/>
      <c r="C8" s="4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27"/>
    </row>
    <row r="9" spans="1:16" s="62" customFormat="1" ht="15.75" customHeight="1" x14ac:dyDescent="0.35">
      <c r="A9" s="58" t="s">
        <v>58</v>
      </c>
      <c r="B9" s="59"/>
      <c r="C9" s="59"/>
      <c r="D9" s="60">
        <v>291816</v>
      </c>
      <c r="E9" s="60">
        <f>+D9</f>
        <v>291816</v>
      </c>
      <c r="F9" s="60">
        <f t="shared" ref="F9:O10" si="0">E9*101%</f>
        <v>294734.15999999997</v>
      </c>
      <c r="G9" s="60">
        <f t="shared" si="0"/>
        <v>297681.50159999996</v>
      </c>
      <c r="H9" s="60">
        <f t="shared" si="0"/>
        <v>300658.31661599997</v>
      </c>
      <c r="I9" s="60">
        <f t="shared" si="0"/>
        <v>303664.89978215995</v>
      </c>
      <c r="J9" s="60">
        <f t="shared" si="0"/>
        <v>306701.54877998156</v>
      </c>
      <c r="K9" s="60">
        <f t="shared" si="0"/>
        <v>309768.56426778139</v>
      </c>
      <c r="L9" s="60">
        <f t="shared" si="0"/>
        <v>312866.24991045921</v>
      </c>
      <c r="M9" s="60">
        <f t="shared" si="0"/>
        <v>315994.91240956378</v>
      </c>
      <c r="N9" s="60">
        <f>M9*101%</f>
        <v>319154.86153365939</v>
      </c>
      <c r="O9" s="60">
        <f>N9*101%</f>
        <v>322346.41014899599</v>
      </c>
      <c r="P9" s="107"/>
    </row>
    <row r="10" spans="1:16" s="62" customFormat="1" ht="15.75" customHeight="1" x14ac:dyDescent="0.35">
      <c r="A10" s="58" t="s">
        <v>59</v>
      </c>
      <c r="B10" s="59"/>
      <c r="C10" s="59"/>
      <c r="D10" s="60">
        <v>4950</v>
      </c>
      <c r="E10" s="60">
        <f>D10*101%</f>
        <v>4999.5</v>
      </c>
      <c r="F10" s="60">
        <f t="shared" si="0"/>
        <v>5049.4949999999999</v>
      </c>
      <c r="G10" s="60">
        <f t="shared" si="0"/>
        <v>5099.9899500000001</v>
      </c>
      <c r="H10" s="60">
        <f t="shared" si="0"/>
        <v>5150.9898494999998</v>
      </c>
      <c r="I10" s="60">
        <f t="shared" si="0"/>
        <v>5202.4997479949998</v>
      </c>
      <c r="J10" s="60">
        <f t="shared" si="0"/>
        <v>5254.5247454749497</v>
      </c>
      <c r="K10" s="60">
        <f t="shared" si="0"/>
        <v>5307.0699929296989</v>
      </c>
      <c r="L10" s="60">
        <f t="shared" si="0"/>
        <v>5360.1406928589959</v>
      </c>
      <c r="M10" s="60">
        <f t="shared" si="0"/>
        <v>5413.7420997875861</v>
      </c>
      <c r="N10" s="60">
        <f t="shared" si="0"/>
        <v>5467.8795207854619</v>
      </c>
      <c r="O10" s="60">
        <f t="shared" si="0"/>
        <v>5522.5583159933167</v>
      </c>
      <c r="P10" s="107"/>
    </row>
    <row r="11" spans="1:16" s="62" customFormat="1" ht="15.75" customHeight="1" x14ac:dyDescent="0.35">
      <c r="A11" s="58" t="s">
        <v>60</v>
      </c>
      <c r="B11" s="59"/>
      <c r="C11" s="59"/>
      <c r="D11" s="60">
        <f>((25*21)*12)</f>
        <v>6300</v>
      </c>
      <c r="E11" s="60">
        <f t="shared" ref="E11:O11" si="1">((25*21)*12)</f>
        <v>6300</v>
      </c>
      <c r="F11" s="60">
        <f t="shared" si="1"/>
        <v>6300</v>
      </c>
      <c r="G11" s="60">
        <f t="shared" si="1"/>
        <v>6300</v>
      </c>
      <c r="H11" s="60">
        <f t="shared" si="1"/>
        <v>6300</v>
      </c>
      <c r="I11" s="60">
        <f t="shared" si="1"/>
        <v>6300</v>
      </c>
      <c r="J11" s="60">
        <f t="shared" si="1"/>
        <v>6300</v>
      </c>
      <c r="K11" s="60">
        <f t="shared" si="1"/>
        <v>6300</v>
      </c>
      <c r="L11" s="60">
        <f t="shared" si="1"/>
        <v>6300</v>
      </c>
      <c r="M11" s="60">
        <f t="shared" si="1"/>
        <v>6300</v>
      </c>
      <c r="N11" s="60">
        <f t="shared" si="1"/>
        <v>6300</v>
      </c>
      <c r="O11" s="60">
        <f t="shared" si="1"/>
        <v>6300</v>
      </c>
      <c r="P11" s="107"/>
    </row>
    <row r="12" spans="1:16" ht="15.75" customHeight="1" x14ac:dyDescent="0.35">
      <c r="A12" s="19" t="s">
        <v>61</v>
      </c>
      <c r="B12" s="5"/>
      <c r="C12" s="5"/>
      <c r="D12" s="148">
        <v>4449.5</v>
      </c>
      <c r="E12" s="148">
        <f>D12*101%</f>
        <v>4493.9949999999999</v>
      </c>
      <c r="F12" s="148">
        <f t="shared" ref="F12:O12" si="2">E12*101%</f>
        <v>4538.9349499999998</v>
      </c>
      <c r="G12" s="148">
        <f t="shared" si="2"/>
        <v>4584.3242995000001</v>
      </c>
      <c r="H12" s="148">
        <f t="shared" si="2"/>
        <v>4630.1675424949999</v>
      </c>
      <c r="I12" s="148">
        <f t="shared" si="2"/>
        <v>4676.4692179199501</v>
      </c>
      <c r="J12" s="148">
        <f t="shared" si="2"/>
        <v>4723.2339100991494</v>
      </c>
      <c r="K12" s="148">
        <f t="shared" si="2"/>
        <v>4770.4662492001407</v>
      </c>
      <c r="L12" s="148">
        <f t="shared" si="2"/>
        <v>4818.170911692142</v>
      </c>
      <c r="M12" s="148">
        <f t="shared" si="2"/>
        <v>4866.3526208090634</v>
      </c>
      <c r="N12" s="148">
        <f t="shared" si="2"/>
        <v>4915.0161470171543</v>
      </c>
      <c r="O12" s="148">
        <f t="shared" si="2"/>
        <v>4964.1663084873262</v>
      </c>
      <c r="P12" s="327"/>
    </row>
    <row r="13" spans="1:16" ht="15.75" customHeight="1" thickBot="1" x14ac:dyDescent="0.4">
      <c r="A13" s="183" t="s">
        <v>62</v>
      </c>
      <c r="B13" s="150"/>
      <c r="C13" s="150"/>
      <c r="D13" s="151">
        <f t="shared" ref="D13:O13" si="3">SUM(D9:D12)</f>
        <v>307515.5</v>
      </c>
      <c r="E13" s="151">
        <f t="shared" si="3"/>
        <v>307609.495</v>
      </c>
      <c r="F13" s="151">
        <f t="shared" si="3"/>
        <v>310622.58994999999</v>
      </c>
      <c r="G13" s="151">
        <f t="shared" si="3"/>
        <v>313665.81584949995</v>
      </c>
      <c r="H13" s="151">
        <f t="shared" si="3"/>
        <v>316739.47400799498</v>
      </c>
      <c r="I13" s="151">
        <f t="shared" si="3"/>
        <v>319843.86874807492</v>
      </c>
      <c r="J13" s="151">
        <f t="shared" si="3"/>
        <v>322979.30743555567</v>
      </c>
      <c r="K13" s="151">
        <f t="shared" si="3"/>
        <v>326146.10050991125</v>
      </c>
      <c r="L13" s="151">
        <f t="shared" si="3"/>
        <v>329344.56151501037</v>
      </c>
      <c r="M13" s="151">
        <f t="shared" si="3"/>
        <v>332575.0071301604</v>
      </c>
      <c r="N13" s="151">
        <f t="shared" si="3"/>
        <v>335837.75720146199</v>
      </c>
      <c r="O13" s="151">
        <f t="shared" si="3"/>
        <v>339133.13477347663</v>
      </c>
      <c r="P13" s="327"/>
    </row>
    <row r="14" spans="1:16" ht="15.75" customHeight="1" x14ac:dyDescent="0.35">
      <c r="A14" s="21"/>
      <c r="B14" s="7"/>
      <c r="C14" s="7"/>
      <c r="D14" s="29"/>
      <c r="E14" s="29"/>
      <c r="F14" s="29"/>
      <c r="G14" s="29"/>
      <c r="H14" s="29"/>
      <c r="I14" s="29"/>
      <c r="J14" s="29"/>
      <c r="K14" s="29"/>
      <c r="L14" s="31"/>
      <c r="M14" s="29"/>
      <c r="N14" s="29"/>
      <c r="O14" s="29"/>
      <c r="P14" s="327"/>
    </row>
    <row r="15" spans="1:16" ht="15.5" x14ac:dyDescent="0.35">
      <c r="A15" s="20" t="s">
        <v>63</v>
      </c>
      <c r="B15" s="6"/>
      <c r="C15" s="6"/>
      <c r="D15" s="29"/>
      <c r="E15" s="29"/>
      <c r="F15" s="29"/>
      <c r="G15" s="29"/>
      <c r="H15" s="29"/>
      <c r="I15" s="29"/>
      <c r="J15" s="29"/>
      <c r="K15" s="29"/>
      <c r="L15" s="31"/>
      <c r="M15" s="29"/>
      <c r="N15" s="29"/>
      <c r="O15" s="29"/>
      <c r="P15" s="327"/>
    </row>
    <row r="16" spans="1:16" ht="15.5" x14ac:dyDescent="0.35">
      <c r="A16" s="22" t="s">
        <v>64</v>
      </c>
      <c r="B16" s="8"/>
      <c r="C16" s="8"/>
      <c r="D16" s="67">
        <v>41750</v>
      </c>
      <c r="E16" s="67">
        <f t="shared" ref="E16:O16" si="4">D16*0.03+D16</f>
        <v>43002.5</v>
      </c>
      <c r="F16" s="67">
        <f t="shared" si="4"/>
        <v>44292.574999999997</v>
      </c>
      <c r="G16" s="67">
        <f t="shared" si="4"/>
        <v>45621.352249999996</v>
      </c>
      <c r="H16" s="67">
        <f t="shared" si="4"/>
        <v>46989.992817499995</v>
      </c>
      <c r="I16" s="67">
        <f t="shared" si="4"/>
        <v>48399.692602024996</v>
      </c>
      <c r="J16" s="67">
        <f t="shared" si="4"/>
        <v>49851.683380085742</v>
      </c>
      <c r="K16" s="67">
        <f t="shared" si="4"/>
        <v>51347.233881488311</v>
      </c>
      <c r="L16" s="67">
        <f t="shared" si="4"/>
        <v>52887.650897932959</v>
      </c>
      <c r="M16" s="67">
        <f t="shared" si="4"/>
        <v>54474.280424870951</v>
      </c>
      <c r="N16" s="67">
        <f t="shared" si="4"/>
        <v>56108.508837617082</v>
      </c>
      <c r="O16" s="67">
        <f t="shared" si="4"/>
        <v>57791.764102745597</v>
      </c>
      <c r="P16" s="327"/>
    </row>
    <row r="17" spans="1:16" ht="15.5" x14ac:dyDescent="0.35">
      <c r="A17" s="23" t="s">
        <v>65</v>
      </c>
      <c r="B17" s="9"/>
      <c r="C17" s="9"/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327"/>
    </row>
    <row r="18" spans="1:16" x14ac:dyDescent="0.35">
      <c r="A18" s="24" t="s">
        <v>66</v>
      </c>
      <c r="B18" s="10"/>
      <c r="C18" s="10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327"/>
    </row>
    <row r="19" spans="1:16" ht="15.5" x14ac:dyDescent="0.35">
      <c r="A19" s="25" t="s">
        <v>67</v>
      </c>
      <c r="B19" s="11"/>
      <c r="C19" s="11"/>
      <c r="D19" s="67">
        <v>40790.363250000002</v>
      </c>
      <c r="E19" s="67">
        <f t="shared" ref="E19:O25" si="5">D19*103%</f>
        <v>42014.074147500003</v>
      </c>
      <c r="F19" s="67">
        <f t="shared" si="5"/>
        <v>43274.496371925001</v>
      </c>
      <c r="G19" s="67">
        <f t="shared" si="5"/>
        <v>44572.731263082751</v>
      </c>
      <c r="H19" s="67">
        <f t="shared" si="5"/>
        <v>45909.913200975236</v>
      </c>
      <c r="I19" s="67">
        <f t="shared" si="5"/>
        <v>47287.210597004494</v>
      </c>
      <c r="J19" s="67">
        <f t="shared" si="5"/>
        <v>48705.826914914629</v>
      </c>
      <c r="K19" s="67">
        <f t="shared" si="5"/>
        <v>50167.001722362067</v>
      </c>
      <c r="L19" s="67">
        <f t="shared" si="5"/>
        <v>51672.01177403293</v>
      </c>
      <c r="M19" s="67">
        <f t="shared" si="5"/>
        <v>53222.172127253922</v>
      </c>
      <c r="N19" s="67">
        <f t="shared" si="5"/>
        <v>54818.837291071541</v>
      </c>
      <c r="O19" s="67">
        <f t="shared" si="5"/>
        <v>56463.40240980369</v>
      </c>
      <c r="P19" s="327"/>
    </row>
    <row r="20" spans="1:16" ht="15.5" x14ac:dyDescent="0.35">
      <c r="A20" s="25" t="s">
        <v>68</v>
      </c>
      <c r="B20" s="11"/>
      <c r="C20" s="11"/>
      <c r="D20" s="67">
        <v>4025</v>
      </c>
      <c r="E20" s="67">
        <f t="shared" si="5"/>
        <v>4145.75</v>
      </c>
      <c r="F20" s="67">
        <f t="shared" si="5"/>
        <v>4270.1225000000004</v>
      </c>
      <c r="G20" s="67">
        <f t="shared" si="5"/>
        <v>4398.2261750000007</v>
      </c>
      <c r="H20" s="67">
        <f t="shared" si="5"/>
        <v>4530.1729602500009</v>
      </c>
      <c r="I20" s="67">
        <f t="shared" si="5"/>
        <v>4666.0781490575009</v>
      </c>
      <c r="J20" s="67">
        <f t="shared" si="5"/>
        <v>4806.0604935292258</v>
      </c>
      <c r="K20" s="67">
        <f t="shared" si="5"/>
        <v>4950.2423083351023</v>
      </c>
      <c r="L20" s="67">
        <f t="shared" si="5"/>
        <v>5098.7495775851557</v>
      </c>
      <c r="M20" s="67">
        <f t="shared" si="5"/>
        <v>5251.712064912711</v>
      </c>
      <c r="N20" s="67">
        <f t="shared" si="5"/>
        <v>5409.2634268600923</v>
      </c>
      <c r="O20" s="67">
        <f t="shared" si="5"/>
        <v>5571.5413296658953</v>
      </c>
      <c r="P20" s="327"/>
    </row>
    <row r="21" spans="1:16" ht="15.5" x14ac:dyDescent="0.35">
      <c r="A21" s="24" t="s">
        <v>69</v>
      </c>
      <c r="B21" s="10"/>
      <c r="C21" s="10"/>
      <c r="D21" s="67"/>
      <c r="E21" s="67">
        <f t="shared" si="5"/>
        <v>0</v>
      </c>
      <c r="F21" s="67">
        <f t="shared" si="5"/>
        <v>0</v>
      </c>
      <c r="G21" s="67">
        <f t="shared" si="5"/>
        <v>0</v>
      </c>
      <c r="H21" s="67">
        <f t="shared" si="5"/>
        <v>0</v>
      </c>
      <c r="I21" s="67">
        <f t="shared" si="5"/>
        <v>0</v>
      </c>
      <c r="J21" s="67">
        <f t="shared" si="5"/>
        <v>0</v>
      </c>
      <c r="K21" s="67">
        <f t="shared" si="5"/>
        <v>0</v>
      </c>
      <c r="L21" s="67">
        <f t="shared" si="5"/>
        <v>0</v>
      </c>
      <c r="M21" s="67">
        <f t="shared" si="5"/>
        <v>0</v>
      </c>
      <c r="N21" s="67">
        <f t="shared" si="5"/>
        <v>0</v>
      </c>
      <c r="O21" s="67">
        <f t="shared" si="5"/>
        <v>0</v>
      </c>
      <c r="P21" s="327"/>
    </row>
    <row r="22" spans="1:16" ht="15.5" x14ac:dyDescent="0.35">
      <c r="A22" s="25" t="s">
        <v>70</v>
      </c>
      <c r="B22" s="11"/>
      <c r="C22" s="11"/>
      <c r="D22" s="67">
        <v>31250</v>
      </c>
      <c r="E22" s="67">
        <f t="shared" si="5"/>
        <v>32187.5</v>
      </c>
      <c r="F22" s="67">
        <f t="shared" si="5"/>
        <v>33153.125</v>
      </c>
      <c r="G22" s="67">
        <f t="shared" si="5"/>
        <v>34147.71875</v>
      </c>
      <c r="H22" s="67">
        <f t="shared" si="5"/>
        <v>35172.150312500002</v>
      </c>
      <c r="I22" s="67">
        <f t="shared" si="5"/>
        <v>36227.314821874999</v>
      </c>
      <c r="J22" s="67">
        <f t="shared" si="5"/>
        <v>37314.134266531248</v>
      </c>
      <c r="K22" s="67">
        <f t="shared" si="5"/>
        <v>38433.558294527189</v>
      </c>
      <c r="L22" s="67">
        <f t="shared" si="5"/>
        <v>39586.565043363007</v>
      </c>
      <c r="M22" s="67">
        <f t="shared" si="5"/>
        <v>40774.161994663897</v>
      </c>
      <c r="N22" s="67">
        <f t="shared" si="5"/>
        <v>41997.386854503813</v>
      </c>
      <c r="O22" s="67">
        <f t="shared" si="5"/>
        <v>43257.308460138927</v>
      </c>
      <c r="P22" s="327"/>
    </row>
    <row r="23" spans="1:16" ht="15.5" x14ac:dyDescent="0.35">
      <c r="A23" s="25" t="s">
        <v>71</v>
      </c>
      <c r="B23" s="11"/>
      <c r="C23" s="11"/>
      <c r="D23" s="67">
        <v>33500</v>
      </c>
      <c r="E23" s="67">
        <f t="shared" si="5"/>
        <v>34505</v>
      </c>
      <c r="F23" s="67">
        <f t="shared" si="5"/>
        <v>35540.15</v>
      </c>
      <c r="G23" s="67">
        <f t="shared" si="5"/>
        <v>36606.354500000001</v>
      </c>
      <c r="H23" s="67">
        <f t="shared" si="5"/>
        <v>37704.545135</v>
      </c>
      <c r="I23" s="67">
        <f t="shared" si="5"/>
        <v>38835.681489050003</v>
      </c>
      <c r="J23" s="67">
        <f t="shared" si="5"/>
        <v>40000.751933721505</v>
      </c>
      <c r="K23" s="67">
        <f t="shared" si="5"/>
        <v>41200.774491733151</v>
      </c>
      <c r="L23" s="67">
        <f t="shared" si="5"/>
        <v>42436.797726485143</v>
      </c>
      <c r="M23" s="67">
        <f t="shared" si="5"/>
        <v>43709.901658279698</v>
      </c>
      <c r="N23" s="67">
        <f t="shared" si="5"/>
        <v>45021.198708028089</v>
      </c>
      <c r="O23" s="67">
        <f t="shared" si="5"/>
        <v>46371.83466926893</v>
      </c>
      <c r="P23" s="327"/>
    </row>
    <row r="24" spans="1:16" ht="15.5" x14ac:dyDescent="0.35">
      <c r="A24" s="22" t="s">
        <v>72</v>
      </c>
      <c r="B24" s="8"/>
      <c r="C24" s="8"/>
      <c r="D24" s="67">
        <v>23250</v>
      </c>
      <c r="E24" s="67">
        <f t="shared" si="5"/>
        <v>23947.5</v>
      </c>
      <c r="F24" s="67">
        <f t="shared" si="5"/>
        <v>24665.924999999999</v>
      </c>
      <c r="G24" s="67">
        <f t="shared" si="5"/>
        <v>25405.902750000001</v>
      </c>
      <c r="H24" s="67">
        <f t="shared" si="5"/>
        <v>26168.079832500003</v>
      </c>
      <c r="I24" s="67">
        <f t="shared" si="5"/>
        <v>26953.122227475003</v>
      </c>
      <c r="J24" s="67">
        <f t="shared" si="5"/>
        <v>27761.715894299254</v>
      </c>
      <c r="K24" s="67">
        <f t="shared" si="5"/>
        <v>28594.567371128232</v>
      </c>
      <c r="L24" s="67">
        <f t="shared" si="5"/>
        <v>29452.40439226208</v>
      </c>
      <c r="M24" s="67">
        <f t="shared" si="5"/>
        <v>30335.976524029942</v>
      </c>
      <c r="N24" s="67">
        <f t="shared" si="5"/>
        <v>31246.05581975084</v>
      </c>
      <c r="O24" s="67">
        <f t="shared" si="5"/>
        <v>32183.437494343365</v>
      </c>
      <c r="P24" s="327"/>
    </row>
    <row r="25" spans="1:16" ht="15.5" x14ac:dyDescent="0.35">
      <c r="A25" s="22" t="s">
        <v>73</v>
      </c>
      <c r="B25" s="8"/>
      <c r="C25" s="8"/>
      <c r="D25" s="67">
        <v>33500</v>
      </c>
      <c r="E25" s="67">
        <f t="shared" si="5"/>
        <v>34505</v>
      </c>
      <c r="F25" s="67">
        <f t="shared" si="5"/>
        <v>35540.15</v>
      </c>
      <c r="G25" s="67">
        <f t="shared" si="5"/>
        <v>36606.354500000001</v>
      </c>
      <c r="H25" s="67">
        <f t="shared" si="5"/>
        <v>37704.545135</v>
      </c>
      <c r="I25" s="67">
        <f t="shared" si="5"/>
        <v>38835.681489050003</v>
      </c>
      <c r="J25" s="67">
        <f t="shared" si="5"/>
        <v>40000.751933721505</v>
      </c>
      <c r="K25" s="67">
        <f t="shared" si="5"/>
        <v>41200.774491733151</v>
      </c>
      <c r="L25" s="67">
        <f t="shared" si="5"/>
        <v>42436.797726485143</v>
      </c>
      <c r="M25" s="67">
        <f t="shared" si="5"/>
        <v>43709.901658279698</v>
      </c>
      <c r="N25" s="67">
        <f t="shared" si="5"/>
        <v>45021.198708028089</v>
      </c>
      <c r="O25" s="67">
        <f t="shared" si="5"/>
        <v>46371.83466926893</v>
      </c>
      <c r="P25" s="327"/>
    </row>
    <row r="26" spans="1:16" ht="15.5" x14ac:dyDescent="0.35">
      <c r="A26" s="23" t="s">
        <v>74</v>
      </c>
      <c r="B26" s="9"/>
      <c r="C26" s="9"/>
      <c r="D26" s="67">
        <v>0</v>
      </c>
      <c r="E26" s="67">
        <f>+D26</f>
        <v>0</v>
      </c>
      <c r="F26" s="67">
        <f t="shared" ref="F26:O26" si="6">+E26</f>
        <v>0</v>
      </c>
      <c r="G26" s="67">
        <f t="shared" si="6"/>
        <v>0</v>
      </c>
      <c r="H26" s="67">
        <f t="shared" si="6"/>
        <v>0</v>
      </c>
      <c r="I26" s="67">
        <f t="shared" si="6"/>
        <v>0</v>
      </c>
      <c r="J26" s="67">
        <f t="shared" si="6"/>
        <v>0</v>
      </c>
      <c r="K26" s="67">
        <f t="shared" si="6"/>
        <v>0</v>
      </c>
      <c r="L26" s="67">
        <f t="shared" si="6"/>
        <v>0</v>
      </c>
      <c r="M26" s="67">
        <f t="shared" si="6"/>
        <v>0</v>
      </c>
      <c r="N26" s="67">
        <f t="shared" si="6"/>
        <v>0</v>
      </c>
      <c r="O26" s="67">
        <f t="shared" si="6"/>
        <v>0</v>
      </c>
      <c r="P26" s="327"/>
    </row>
    <row r="27" spans="1:16" ht="16" thickBot="1" x14ac:dyDescent="0.4">
      <c r="A27" s="184" t="s">
        <v>75</v>
      </c>
      <c r="B27" s="158"/>
      <c r="C27" s="158"/>
      <c r="D27" s="151">
        <f>SUM(D16:D26)</f>
        <v>208065.36324999999</v>
      </c>
      <c r="E27" s="151">
        <f t="shared" ref="E27:O27" si="7">SUM(E16:E26)</f>
        <v>214307.32414750001</v>
      </c>
      <c r="F27" s="151">
        <f t="shared" si="7"/>
        <v>220736.54387192498</v>
      </c>
      <c r="G27" s="151">
        <f t="shared" si="7"/>
        <v>227358.64018808276</v>
      </c>
      <c r="H27" s="151">
        <f t="shared" si="7"/>
        <v>234179.39939372521</v>
      </c>
      <c r="I27" s="151">
        <f t="shared" si="7"/>
        <v>241204.78137553702</v>
      </c>
      <c r="J27" s="151">
        <f t="shared" si="7"/>
        <v>248440.9248168031</v>
      </c>
      <c r="K27" s="151">
        <f t="shared" si="7"/>
        <v>255894.15256130719</v>
      </c>
      <c r="L27" s="151">
        <f t="shared" si="7"/>
        <v>263570.97713814641</v>
      </c>
      <c r="M27" s="151">
        <f t="shared" si="7"/>
        <v>271478.10645229084</v>
      </c>
      <c r="N27" s="151">
        <f t="shared" si="7"/>
        <v>279622.44964585954</v>
      </c>
      <c r="O27" s="151">
        <f t="shared" si="7"/>
        <v>288011.12313523534</v>
      </c>
      <c r="P27" s="327"/>
    </row>
    <row r="28" spans="1:16" ht="15.5" x14ac:dyDescent="0.35">
      <c r="A28" s="33"/>
      <c r="B28" s="38"/>
      <c r="C28" s="38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327"/>
    </row>
    <row r="29" spans="1:16" ht="15.5" x14ac:dyDescent="0.35">
      <c r="A29" s="328" t="s">
        <v>76</v>
      </c>
      <c r="B29" s="329"/>
      <c r="C29" s="329"/>
      <c r="D29" s="64">
        <f t="shared" ref="D29:O29" si="8">D13-D27</f>
        <v>99450.136750000005</v>
      </c>
      <c r="E29" s="64">
        <f t="shared" si="8"/>
        <v>93302.170852499985</v>
      </c>
      <c r="F29" s="64">
        <f t="shared" si="8"/>
        <v>89886.046078075015</v>
      </c>
      <c r="G29" s="64">
        <f t="shared" si="8"/>
        <v>86307.17566141719</v>
      </c>
      <c r="H29" s="64">
        <f t="shared" si="8"/>
        <v>82560.074614269775</v>
      </c>
      <c r="I29" s="64">
        <f t="shared" si="8"/>
        <v>78639.087372537906</v>
      </c>
      <c r="J29" s="64">
        <f t="shared" si="8"/>
        <v>74538.38261875257</v>
      </c>
      <c r="K29" s="64">
        <f t="shared" si="8"/>
        <v>70251.947948604065</v>
      </c>
      <c r="L29" s="64">
        <f t="shared" si="8"/>
        <v>65773.584376863961</v>
      </c>
      <c r="M29" s="64">
        <f t="shared" si="8"/>
        <v>61096.900677869562</v>
      </c>
      <c r="N29" s="64">
        <f t="shared" si="8"/>
        <v>56215.307555602456</v>
      </c>
      <c r="O29" s="64">
        <f t="shared" si="8"/>
        <v>51122.011638241296</v>
      </c>
      <c r="P29" s="327"/>
    </row>
    <row r="30" spans="1:16" s="62" customFormat="1" ht="15.5" x14ac:dyDescent="0.35">
      <c r="A30" s="86" t="s">
        <v>77</v>
      </c>
      <c r="B30" s="87"/>
      <c r="C30" s="87"/>
      <c r="D30" s="62">
        <f>(56*26)*12</f>
        <v>17472</v>
      </c>
      <c r="E30" s="62">
        <f t="shared" ref="E30:O30" si="9">(56*26)*12</f>
        <v>17472</v>
      </c>
      <c r="F30" s="62">
        <f t="shared" si="9"/>
        <v>17472</v>
      </c>
      <c r="G30" s="62">
        <f t="shared" si="9"/>
        <v>17472</v>
      </c>
      <c r="H30" s="62">
        <f t="shared" si="9"/>
        <v>17472</v>
      </c>
      <c r="I30" s="62">
        <f t="shared" si="9"/>
        <v>17472</v>
      </c>
      <c r="J30" s="62">
        <f t="shared" si="9"/>
        <v>17472</v>
      </c>
      <c r="K30" s="62">
        <f t="shared" si="9"/>
        <v>17472</v>
      </c>
      <c r="L30" s="62">
        <f t="shared" si="9"/>
        <v>17472</v>
      </c>
      <c r="M30" s="62">
        <f t="shared" si="9"/>
        <v>17472</v>
      </c>
      <c r="N30" s="62">
        <f t="shared" si="9"/>
        <v>17472</v>
      </c>
      <c r="O30" s="62">
        <f t="shared" si="9"/>
        <v>17472</v>
      </c>
      <c r="P30" s="107"/>
    </row>
    <row r="31" spans="1:16" s="85" customFormat="1" ht="16" thickBot="1" x14ac:dyDescent="0.4">
      <c r="A31" s="159" t="s">
        <v>78</v>
      </c>
      <c r="B31" s="161"/>
      <c r="C31" s="161"/>
      <c r="D31" s="185">
        <f>D29-D30</f>
        <v>81978.136750000005</v>
      </c>
      <c r="E31" s="185">
        <f t="shared" ref="E31:O31" si="10">E29-E30</f>
        <v>75830.170852499985</v>
      </c>
      <c r="F31" s="185">
        <f t="shared" si="10"/>
        <v>72414.046078075015</v>
      </c>
      <c r="G31" s="185">
        <f t="shared" si="10"/>
        <v>68835.17566141719</v>
      </c>
      <c r="H31" s="185">
        <f t="shared" si="10"/>
        <v>65088.074614269775</v>
      </c>
      <c r="I31" s="185">
        <f t="shared" si="10"/>
        <v>61167.087372537906</v>
      </c>
      <c r="J31" s="185">
        <f t="shared" si="10"/>
        <v>57066.38261875257</v>
      </c>
      <c r="K31" s="185">
        <f t="shared" si="10"/>
        <v>52779.947948604065</v>
      </c>
      <c r="L31" s="185">
        <f t="shared" si="10"/>
        <v>48301.584376863961</v>
      </c>
      <c r="M31" s="185">
        <f t="shared" si="10"/>
        <v>43624.900677869562</v>
      </c>
      <c r="N31" s="185">
        <f t="shared" si="10"/>
        <v>38743.307555602456</v>
      </c>
      <c r="O31" s="185">
        <f t="shared" si="10"/>
        <v>33650.011638241296</v>
      </c>
      <c r="P31" s="126"/>
    </row>
    <row r="32" spans="1:16" ht="15.5" x14ac:dyDescent="0.35">
      <c r="A32" s="329"/>
      <c r="B32" s="329"/>
      <c r="C32" s="329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327"/>
    </row>
    <row r="33" spans="1:16" ht="16" thickBot="1" x14ac:dyDescent="0.4">
      <c r="A33" s="186" t="s">
        <v>79</v>
      </c>
      <c r="B33" s="187"/>
      <c r="C33" s="329"/>
      <c r="D33" s="88">
        <f>+D31</f>
        <v>81978.136750000005</v>
      </c>
      <c r="E33" s="88">
        <f>D33+E31</f>
        <v>157808.30760249999</v>
      </c>
      <c r="F33" s="88">
        <f t="shared" ref="F33:O33" si="11">E33+F31</f>
        <v>230222.353680575</v>
      </c>
      <c r="G33" s="88">
        <f t="shared" si="11"/>
        <v>299057.52934199222</v>
      </c>
      <c r="H33" s="88">
        <f t="shared" si="11"/>
        <v>364145.603956262</v>
      </c>
      <c r="I33" s="88">
        <f t="shared" si="11"/>
        <v>425312.69132879993</v>
      </c>
      <c r="J33" s="88">
        <f t="shared" si="11"/>
        <v>482379.07394755248</v>
      </c>
      <c r="K33" s="88">
        <f t="shared" si="11"/>
        <v>535159.02189615648</v>
      </c>
      <c r="L33" s="88">
        <f t="shared" si="11"/>
        <v>583460.60627302038</v>
      </c>
      <c r="M33" s="88">
        <f t="shared" si="11"/>
        <v>627085.50695088995</v>
      </c>
      <c r="N33" s="88">
        <f t="shared" si="11"/>
        <v>665828.81450649234</v>
      </c>
      <c r="O33" s="88">
        <f t="shared" si="11"/>
        <v>699478.8261447337</v>
      </c>
      <c r="P33" s="327"/>
    </row>
    <row r="34" spans="1:16" ht="16" thickTop="1" x14ac:dyDescent="0.35">
      <c r="A34" s="328"/>
      <c r="B34" s="329"/>
      <c r="C34" s="329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327"/>
    </row>
    <row r="35" spans="1:16" ht="15.5" x14ac:dyDescent="0.35">
      <c r="A35" s="322" t="s">
        <v>80</v>
      </c>
      <c r="B35" s="321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06"/>
    </row>
    <row r="36" spans="1:16" ht="15.5" x14ac:dyDescent="0.35">
      <c r="A36" s="516" t="s">
        <v>81</v>
      </c>
      <c r="B36" s="516"/>
      <c r="C36" s="113">
        <f>1216142-750000</f>
        <v>466142</v>
      </c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06"/>
    </row>
    <row r="37" spans="1:16" ht="15.5" x14ac:dyDescent="0.35">
      <c r="A37" s="517" t="s">
        <v>82</v>
      </c>
      <c r="B37" s="517"/>
      <c r="C37" s="324"/>
      <c r="D37" s="180">
        <f>-D31</f>
        <v>-81978.136750000005</v>
      </c>
      <c r="E37" s="180">
        <f t="shared" ref="E37:H37" si="12">-E31</f>
        <v>-75830.170852499985</v>
      </c>
      <c r="F37" s="180">
        <f t="shared" si="12"/>
        <v>-72414.046078075015</v>
      </c>
      <c r="G37" s="180">
        <f t="shared" si="12"/>
        <v>-68835.17566141719</v>
      </c>
      <c r="H37" s="180">
        <f t="shared" si="12"/>
        <v>-65088.074614269775</v>
      </c>
      <c r="I37" s="180">
        <f>-H38</f>
        <v>-101996.39604373806</v>
      </c>
      <c r="J37" s="180">
        <v>0</v>
      </c>
      <c r="K37" s="180">
        <v>0</v>
      </c>
      <c r="L37" s="180">
        <v>0</v>
      </c>
      <c r="M37" s="180">
        <v>0</v>
      </c>
      <c r="N37" s="180">
        <v>0</v>
      </c>
      <c r="O37" s="180">
        <v>0</v>
      </c>
      <c r="P37" s="181">
        <f>SUM(D37:O37)</f>
        <v>-466142.00000000006</v>
      </c>
    </row>
    <row r="38" spans="1:16" ht="15.5" x14ac:dyDescent="0.35">
      <c r="A38" s="518" t="s">
        <v>83</v>
      </c>
      <c r="B38" s="518"/>
      <c r="C38" s="329"/>
      <c r="D38" s="35">
        <f>C36+D37</f>
        <v>384163.86324999999</v>
      </c>
      <c r="E38" s="35">
        <f>D38+E37</f>
        <v>308333.69239750004</v>
      </c>
      <c r="F38" s="35">
        <f>E38+F37</f>
        <v>235919.64631942502</v>
      </c>
      <c r="G38" s="35">
        <f>F38+G37</f>
        <v>167084.47065800783</v>
      </c>
      <c r="H38" s="35">
        <f>G38+H37</f>
        <v>101996.39604373806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181"/>
    </row>
    <row r="39" spans="1:16" ht="15.5" x14ac:dyDescent="0.35">
      <c r="A39" s="520" t="s">
        <v>84</v>
      </c>
      <c r="B39" s="520"/>
      <c r="C39" s="180">
        <f>26*6000</f>
        <v>156000</v>
      </c>
      <c r="D39" s="180">
        <v>0</v>
      </c>
      <c r="E39" s="180">
        <v>0</v>
      </c>
      <c r="F39" s="180">
        <v>0</v>
      </c>
      <c r="G39" s="180">
        <v>0</v>
      </c>
      <c r="H39" s="180">
        <f>-(H31+H37)</f>
        <v>0</v>
      </c>
      <c r="I39" s="180">
        <f>-(I31+I37)</f>
        <v>40829.308671200153</v>
      </c>
      <c r="J39" s="180">
        <f>-J31</f>
        <v>-57066.38261875257</v>
      </c>
      <c r="K39" s="180">
        <f>-(C39+I39+J39)</f>
        <v>-139762.92605244758</v>
      </c>
      <c r="L39" s="180">
        <v>0</v>
      </c>
      <c r="M39" s="180">
        <v>0</v>
      </c>
      <c r="N39" s="180">
        <v>0</v>
      </c>
      <c r="O39" s="180">
        <v>0</v>
      </c>
      <c r="P39" s="181">
        <f t="shared" ref="P39:P44" si="13">SUM(D39:O39)</f>
        <v>-156000</v>
      </c>
    </row>
    <row r="40" spans="1:16" ht="15.5" x14ac:dyDescent="0.35">
      <c r="A40" s="521" t="s">
        <v>85</v>
      </c>
      <c r="B40" s="521"/>
      <c r="C40" s="521"/>
      <c r="D40" s="35">
        <f>C39+D39</f>
        <v>156000</v>
      </c>
      <c r="E40" s="35">
        <f>D40+E39</f>
        <v>156000</v>
      </c>
      <c r="F40" s="35">
        <f t="shared" ref="F40:O40" si="14">E40+F39</f>
        <v>156000</v>
      </c>
      <c r="G40" s="35">
        <f t="shared" si="14"/>
        <v>156000</v>
      </c>
      <c r="H40" s="35">
        <f t="shared" si="14"/>
        <v>156000</v>
      </c>
      <c r="I40" s="35">
        <f t="shared" si="14"/>
        <v>196829.30867120015</v>
      </c>
      <c r="J40" s="35">
        <f t="shared" si="14"/>
        <v>139762.92605244758</v>
      </c>
      <c r="K40" s="35">
        <f t="shared" si="14"/>
        <v>0</v>
      </c>
      <c r="L40" s="35">
        <f t="shared" si="14"/>
        <v>0</v>
      </c>
      <c r="M40" s="35">
        <f t="shared" si="14"/>
        <v>0</v>
      </c>
      <c r="N40" s="35">
        <f t="shared" si="14"/>
        <v>0</v>
      </c>
      <c r="O40" s="35">
        <f t="shared" si="14"/>
        <v>0</v>
      </c>
      <c r="P40" s="181"/>
    </row>
    <row r="41" spans="1:16" ht="15.5" x14ac:dyDescent="0.35">
      <c r="A41" s="520" t="s">
        <v>86</v>
      </c>
      <c r="B41" s="520"/>
      <c r="C41" s="180">
        <f>26*2165</f>
        <v>56290</v>
      </c>
      <c r="D41" s="170">
        <v>0</v>
      </c>
      <c r="E41" s="170">
        <v>0</v>
      </c>
      <c r="F41" s="170">
        <v>0</v>
      </c>
      <c r="G41" s="170">
        <v>0</v>
      </c>
      <c r="H41" s="170">
        <v>0</v>
      </c>
      <c r="I41" s="180">
        <v>0</v>
      </c>
      <c r="J41" s="180">
        <v>0</v>
      </c>
      <c r="K41" s="180">
        <f>-(K31+K39)</f>
        <v>86982.978103843518</v>
      </c>
      <c r="L41" s="180">
        <f>-(C41+K41)</f>
        <v>-143272.97810384352</v>
      </c>
      <c r="M41" s="180">
        <v>0</v>
      </c>
      <c r="N41" s="180">
        <v>0</v>
      </c>
      <c r="O41" s="180">
        <v>0</v>
      </c>
      <c r="P41" s="181">
        <f t="shared" si="13"/>
        <v>-56290</v>
      </c>
    </row>
    <row r="42" spans="1:16" ht="15.5" x14ac:dyDescent="0.35">
      <c r="A42" s="522" t="s">
        <v>87</v>
      </c>
      <c r="B42" s="522"/>
      <c r="C42" s="522"/>
      <c r="D42" s="35">
        <f>C41+D41</f>
        <v>56290</v>
      </c>
      <c r="E42" s="35">
        <f>D42+E41</f>
        <v>56290</v>
      </c>
      <c r="F42" s="35">
        <f t="shared" ref="F42:O42" si="15">E42+F41</f>
        <v>56290</v>
      </c>
      <c r="G42" s="35">
        <f t="shared" si="15"/>
        <v>56290</v>
      </c>
      <c r="H42" s="35">
        <f t="shared" si="15"/>
        <v>56290</v>
      </c>
      <c r="I42" s="35">
        <f t="shared" si="15"/>
        <v>56290</v>
      </c>
      <c r="J42" s="35">
        <f t="shared" si="15"/>
        <v>56290</v>
      </c>
      <c r="K42" s="35">
        <f t="shared" si="15"/>
        <v>143272.97810384352</v>
      </c>
      <c r="L42" s="35">
        <f t="shared" si="15"/>
        <v>0</v>
      </c>
      <c r="M42" s="35">
        <f t="shared" si="15"/>
        <v>0</v>
      </c>
      <c r="N42" s="35">
        <f t="shared" si="15"/>
        <v>0</v>
      </c>
      <c r="O42" s="35">
        <f t="shared" si="15"/>
        <v>0</v>
      </c>
      <c r="P42" s="181"/>
    </row>
    <row r="43" spans="1:16" ht="15.5" x14ac:dyDescent="0.35">
      <c r="A43" s="39"/>
      <c r="B43" s="39"/>
      <c r="C43" s="39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181"/>
    </row>
    <row r="44" spans="1:16" ht="15" thickBot="1" x14ac:dyDescent="0.4">
      <c r="A44" s="179" t="s">
        <v>88</v>
      </c>
      <c r="B44" s="182"/>
      <c r="C44" s="182"/>
      <c r="D44" s="105">
        <f>D31+D37+D39+D41</f>
        <v>0</v>
      </c>
      <c r="E44" s="105">
        <f t="shared" ref="E44:O44" si="16">E31+E37+E39+E41</f>
        <v>0</v>
      </c>
      <c r="F44" s="105">
        <f t="shared" si="16"/>
        <v>0</v>
      </c>
      <c r="G44" s="105">
        <f t="shared" si="16"/>
        <v>0</v>
      </c>
      <c r="H44" s="105">
        <f t="shared" si="16"/>
        <v>0</v>
      </c>
      <c r="I44" s="105">
        <f t="shared" si="16"/>
        <v>0</v>
      </c>
      <c r="J44" s="105">
        <f t="shared" si="16"/>
        <v>0</v>
      </c>
      <c r="K44" s="105">
        <f t="shared" si="16"/>
        <v>0</v>
      </c>
      <c r="L44" s="105">
        <f t="shared" si="16"/>
        <v>-94971.393726979557</v>
      </c>
      <c r="M44" s="105">
        <f t="shared" si="16"/>
        <v>43624.900677869562</v>
      </c>
      <c r="N44" s="105">
        <f t="shared" si="16"/>
        <v>38743.307555602456</v>
      </c>
      <c r="O44" s="105">
        <f t="shared" si="16"/>
        <v>33650.011638241296</v>
      </c>
      <c r="P44" s="181">
        <f t="shared" si="13"/>
        <v>21046.826144733757</v>
      </c>
    </row>
    <row r="45" spans="1:16" ht="15" thickTop="1" x14ac:dyDescent="0.35">
      <c r="A45" s="111"/>
      <c r="B45" s="327"/>
      <c r="C45" s="327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327"/>
    </row>
    <row r="46" spans="1:16" ht="15.5" x14ac:dyDescent="0.35">
      <c r="A46" s="323" t="s">
        <v>89</v>
      </c>
      <c r="B46" s="327"/>
      <c r="C46" s="127"/>
      <c r="D46" s="113">
        <f>D31-C36</f>
        <v>-384163.86324999999</v>
      </c>
      <c r="E46" s="113">
        <f>D46+E31</f>
        <v>-308333.69239750004</v>
      </c>
      <c r="F46" s="113">
        <f t="shared" ref="F46:O46" si="17">E46+F31</f>
        <v>-235919.64631942502</v>
      </c>
      <c r="G46" s="113">
        <f t="shared" si="17"/>
        <v>-167084.47065800783</v>
      </c>
      <c r="H46" s="113">
        <f t="shared" si="17"/>
        <v>-101996.39604373806</v>
      </c>
      <c r="I46" s="113">
        <f t="shared" si="17"/>
        <v>-40829.308671200153</v>
      </c>
      <c r="J46" s="113">
        <f t="shared" si="17"/>
        <v>16237.073947552417</v>
      </c>
      <c r="K46" s="113">
        <f t="shared" si="17"/>
        <v>69017.021896156482</v>
      </c>
      <c r="L46" s="113">
        <f t="shared" si="17"/>
        <v>117318.60627302044</v>
      </c>
      <c r="M46" s="113">
        <f t="shared" si="17"/>
        <v>160943.50695089001</v>
      </c>
      <c r="N46" s="113">
        <f t="shared" si="17"/>
        <v>199686.81450649246</v>
      </c>
      <c r="O46" s="126">
        <f t="shared" si="17"/>
        <v>233336.82614473376</v>
      </c>
      <c r="P46" s="327"/>
    </row>
    <row r="47" spans="1:16" ht="15.5" x14ac:dyDescent="0.35">
      <c r="A47" s="323" t="s">
        <v>90</v>
      </c>
      <c r="B47" s="327"/>
      <c r="C47" s="306"/>
      <c r="D47" s="113">
        <f>D31-C36-C39</f>
        <v>-540163.86324999994</v>
      </c>
      <c r="E47" s="113">
        <f>D47+E31</f>
        <v>-464333.69239749992</v>
      </c>
      <c r="F47" s="113">
        <f t="shared" ref="F47:O47" si="18">E47+F31</f>
        <v>-391919.64631942491</v>
      </c>
      <c r="G47" s="113">
        <f t="shared" si="18"/>
        <v>-323084.47065800772</v>
      </c>
      <c r="H47" s="113">
        <f t="shared" si="18"/>
        <v>-257996.39604373794</v>
      </c>
      <c r="I47" s="113">
        <f t="shared" si="18"/>
        <v>-196829.30867120004</v>
      </c>
      <c r="J47" s="113">
        <f t="shared" si="18"/>
        <v>-139762.92605244747</v>
      </c>
      <c r="K47" s="113">
        <f t="shared" si="18"/>
        <v>-86982.978103843401</v>
      </c>
      <c r="L47" s="113">
        <f t="shared" si="18"/>
        <v>-38681.393726979441</v>
      </c>
      <c r="M47" s="113">
        <f t="shared" si="18"/>
        <v>4943.5069508901215</v>
      </c>
      <c r="N47" s="113">
        <f t="shared" si="18"/>
        <v>43686.814506492577</v>
      </c>
      <c r="O47" s="113">
        <f t="shared" si="18"/>
        <v>77336.826144733874</v>
      </c>
      <c r="P47" s="327"/>
    </row>
    <row r="48" spans="1:16" ht="15.5" x14ac:dyDescent="0.35">
      <c r="A48" s="323" t="s">
        <v>91</v>
      </c>
      <c r="B48" s="327"/>
      <c r="C48" s="306"/>
      <c r="D48" s="113">
        <f>D31-C36-C39-C41</f>
        <v>-596453.86324999994</v>
      </c>
      <c r="E48" s="113">
        <f>D48+E31</f>
        <v>-520623.69239749992</v>
      </c>
      <c r="F48" s="113">
        <f t="shared" ref="F48:O48" si="19">E48+F31</f>
        <v>-448209.64631942491</v>
      </c>
      <c r="G48" s="113">
        <f t="shared" si="19"/>
        <v>-379374.47065800772</v>
      </c>
      <c r="H48" s="113">
        <f t="shared" si="19"/>
        <v>-314286.39604373794</v>
      </c>
      <c r="I48" s="113">
        <f t="shared" si="19"/>
        <v>-253119.30867120004</v>
      </c>
      <c r="J48" s="113">
        <f t="shared" si="19"/>
        <v>-196052.92605244747</v>
      </c>
      <c r="K48" s="113">
        <f t="shared" si="19"/>
        <v>-143272.9781038434</v>
      </c>
      <c r="L48" s="113">
        <f t="shared" si="19"/>
        <v>-94971.393726979441</v>
      </c>
      <c r="M48" s="113">
        <f t="shared" si="19"/>
        <v>-51346.493049109878</v>
      </c>
      <c r="N48" s="113">
        <f t="shared" si="19"/>
        <v>-12603.185493507423</v>
      </c>
      <c r="O48" s="113">
        <f t="shared" si="19"/>
        <v>21046.826144733874</v>
      </c>
      <c r="P48" s="327"/>
    </row>
    <row r="49" spans="1:16" x14ac:dyDescent="0.35">
      <c r="A49" s="12"/>
      <c r="B49" s="12"/>
      <c r="C49" s="12"/>
      <c r="D49" s="524" t="s">
        <v>92</v>
      </c>
      <c r="E49" s="524"/>
      <c r="F49" s="524"/>
      <c r="G49" s="524"/>
      <c r="H49" s="524"/>
      <c r="I49" s="524"/>
      <c r="J49" s="327"/>
      <c r="K49" s="327"/>
      <c r="L49" s="327"/>
      <c r="M49" s="327"/>
      <c r="N49" s="327"/>
      <c r="O49" s="327"/>
      <c r="P49" s="327"/>
    </row>
    <row r="50" spans="1:16" x14ac:dyDescent="0.35">
      <c r="A50" s="12"/>
      <c r="B50" s="12"/>
      <c r="C50" s="12"/>
      <c r="D50" s="524" t="s">
        <v>93</v>
      </c>
      <c r="E50" s="524"/>
      <c r="F50" s="524"/>
      <c r="G50" s="524"/>
      <c r="H50" s="327"/>
      <c r="I50" s="327"/>
      <c r="J50" s="327"/>
      <c r="K50" s="327"/>
      <c r="L50" s="327"/>
      <c r="M50" s="327"/>
      <c r="N50" s="327"/>
      <c r="O50" s="327"/>
      <c r="P50" s="327"/>
    </row>
    <row r="51" spans="1:16" x14ac:dyDescent="0.35">
      <c r="A51" s="306"/>
      <c r="B51" s="306"/>
      <c r="C51" s="306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</row>
    <row r="52" spans="1:16" x14ac:dyDescent="0.35">
      <c r="E52" s="306"/>
      <c r="F52" s="306"/>
      <c r="G52" s="306"/>
      <c r="H52" s="306"/>
      <c r="I52" s="306"/>
      <c r="J52" s="306"/>
    </row>
    <row r="54" spans="1:16" x14ac:dyDescent="0.35">
      <c r="A54" s="8"/>
      <c r="B54" s="8"/>
      <c r="C54" s="8"/>
      <c r="D54" s="85"/>
      <c r="E54" s="85"/>
      <c r="F54" s="85"/>
      <c r="G54" s="85"/>
      <c r="H54" s="85"/>
      <c r="I54" s="85"/>
      <c r="J54" s="85"/>
      <c r="K54" s="306"/>
      <c r="L54" s="306"/>
      <c r="M54" s="306"/>
      <c r="N54" s="306"/>
      <c r="O54" s="306"/>
    </row>
    <row r="55" spans="1:16" x14ac:dyDescent="0.35">
      <c r="A55" s="9"/>
      <c r="B55" s="9"/>
      <c r="C55" s="9"/>
      <c r="D55" s="306"/>
      <c r="E55" s="306"/>
      <c r="F55" s="306"/>
      <c r="G55" s="306"/>
      <c r="H55" s="306"/>
      <c r="I55" s="306"/>
      <c r="J55" s="85"/>
      <c r="K55" s="306"/>
      <c r="L55" s="306"/>
      <c r="M55" s="306"/>
      <c r="N55" s="306"/>
      <c r="O55" s="306"/>
    </row>
    <row r="56" spans="1:16" x14ac:dyDescent="0.35">
      <c r="A56" s="9"/>
      <c r="B56" s="9"/>
      <c r="C56" s="9"/>
      <c r="D56" s="306"/>
      <c r="E56" s="306"/>
      <c r="F56" s="306"/>
      <c r="G56" s="13"/>
      <c r="H56" s="14"/>
      <c r="I56" s="26"/>
      <c r="J56" s="26"/>
      <c r="K56" s="26"/>
      <c r="L56" s="26"/>
      <c r="M56" s="26"/>
      <c r="N56" s="26"/>
      <c r="O56" s="327"/>
    </row>
    <row r="57" spans="1:16" x14ac:dyDescent="0.35">
      <c r="A57" s="10"/>
      <c r="B57" s="10"/>
      <c r="C57" s="10"/>
      <c r="D57" s="306"/>
      <c r="E57" s="306"/>
      <c r="F57" s="306"/>
      <c r="G57" s="306"/>
      <c r="H57" s="35"/>
      <c r="I57" s="306"/>
      <c r="J57" s="306"/>
      <c r="K57" s="306"/>
      <c r="L57" s="306"/>
      <c r="M57" s="306"/>
      <c r="N57" s="306"/>
      <c r="O57" s="327"/>
    </row>
    <row r="58" spans="1:16" x14ac:dyDescent="0.35">
      <c r="A58" s="11"/>
      <c r="B58" s="11"/>
      <c r="C58" s="11"/>
      <c r="D58" s="306"/>
      <c r="E58" s="306"/>
      <c r="F58" s="306"/>
      <c r="G58" s="306"/>
      <c r="H58" s="14"/>
      <c r="I58" s="306"/>
      <c r="J58" s="306"/>
      <c r="K58" s="306"/>
      <c r="L58" s="306"/>
      <c r="M58" s="306"/>
      <c r="N58" s="306"/>
      <c r="O58" s="327"/>
    </row>
    <row r="59" spans="1:16" x14ac:dyDescent="0.35">
      <c r="A59" s="11"/>
      <c r="B59" s="11"/>
      <c r="C59" s="11"/>
      <c r="D59" s="306"/>
      <c r="E59" s="306"/>
      <c r="F59" s="306"/>
      <c r="G59" s="306"/>
      <c r="H59" s="14"/>
      <c r="I59" s="306"/>
      <c r="J59" s="306"/>
      <c r="K59" s="306"/>
      <c r="L59" s="306"/>
      <c r="M59" s="306"/>
      <c r="N59" s="306"/>
      <c r="O59" s="327"/>
    </row>
    <row r="60" spans="1:16" x14ac:dyDescent="0.35">
      <c r="A60" s="10"/>
      <c r="B60" s="10"/>
      <c r="C60" s="10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27"/>
    </row>
    <row r="61" spans="1:16" x14ac:dyDescent="0.35">
      <c r="A61" s="10"/>
      <c r="B61" s="10"/>
      <c r="C61" s="10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27"/>
    </row>
  </sheetData>
  <mergeCells count="11">
    <mergeCell ref="A41:B41"/>
    <mergeCell ref="A42:C42"/>
    <mergeCell ref="D49:I49"/>
    <mergeCell ref="D50:G50"/>
    <mergeCell ref="A1:O1"/>
    <mergeCell ref="A2:O2"/>
    <mergeCell ref="A36:B36"/>
    <mergeCell ref="A37:B37"/>
    <mergeCell ref="A38:B38"/>
    <mergeCell ref="A39:B39"/>
    <mergeCell ref="A40:C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</sheetPr>
  <dimension ref="A1:P57"/>
  <sheetViews>
    <sheetView topLeftCell="C10" zoomScale="80" zoomScaleNormal="80" workbookViewId="0">
      <selection sqref="A1:O1"/>
    </sheetView>
  </sheetViews>
  <sheetFormatPr defaultColWidth="9.1796875" defaultRowHeight="14.5" x14ac:dyDescent="0.35"/>
  <cols>
    <col min="1" max="1" width="38.1796875" style="46" customWidth="1"/>
    <col min="2" max="2" width="26.7265625" style="104" customWidth="1"/>
    <col min="3" max="3" width="10.453125" style="46" customWidth="1"/>
    <col min="4" max="8" width="15.7265625" style="46" customWidth="1"/>
    <col min="9" max="9" width="17.81640625" style="46" customWidth="1"/>
    <col min="10" max="15" width="15.7265625" style="46" customWidth="1"/>
    <col min="16" max="16384" width="9.1796875" style="46"/>
  </cols>
  <sheetData>
    <row r="1" spans="1:15" ht="18.5" x14ac:dyDescent="0.45">
      <c r="A1" s="525" t="s">
        <v>54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8"/>
    </row>
    <row r="2" spans="1:15" ht="15.5" x14ac:dyDescent="0.35">
      <c r="A2" s="527" t="s">
        <v>98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29"/>
    </row>
    <row r="3" spans="1:15" ht="15.75" customHeight="1" thickBot="1" x14ac:dyDescent="0.4">
      <c r="A3" s="16"/>
      <c r="B3" s="36"/>
      <c r="C3" s="36"/>
      <c r="D3" s="2">
        <v>2017</v>
      </c>
      <c r="E3" s="63">
        <v>2018</v>
      </c>
      <c r="F3" s="2">
        <v>2019</v>
      </c>
      <c r="G3" s="2">
        <v>2020</v>
      </c>
      <c r="H3" s="2">
        <v>2021</v>
      </c>
      <c r="I3" s="2">
        <v>2022</v>
      </c>
      <c r="J3" s="2">
        <v>2023</v>
      </c>
      <c r="K3" s="2">
        <v>2024</v>
      </c>
      <c r="L3" s="2">
        <v>2025</v>
      </c>
      <c r="M3" s="2">
        <v>2026</v>
      </c>
      <c r="N3" s="2">
        <v>2027</v>
      </c>
      <c r="O3" s="17">
        <v>2028</v>
      </c>
    </row>
    <row r="4" spans="1:15" ht="15.75" customHeight="1" x14ac:dyDescent="0.35">
      <c r="A4" s="18" t="s">
        <v>57</v>
      </c>
      <c r="B4" s="4"/>
      <c r="C4" s="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62" customFormat="1" ht="15.75" customHeight="1" x14ac:dyDescent="0.35">
      <c r="A5" s="58" t="s">
        <v>58</v>
      </c>
      <c r="B5" s="59"/>
      <c r="C5" s="59"/>
      <c r="D5" s="60">
        <f>Overview!E17</f>
        <v>277800</v>
      </c>
      <c r="E5" s="60">
        <f>+D5</f>
        <v>277800</v>
      </c>
      <c r="F5" s="60">
        <f t="shared" ref="F5:O6" si="0">E5*101%</f>
        <v>280578</v>
      </c>
      <c r="G5" s="60">
        <f t="shared" si="0"/>
        <v>283383.78000000003</v>
      </c>
      <c r="H5" s="60">
        <f t="shared" si="0"/>
        <v>286217.61780000001</v>
      </c>
      <c r="I5" s="60">
        <f t="shared" si="0"/>
        <v>289079.793978</v>
      </c>
      <c r="J5" s="60">
        <f t="shared" si="0"/>
        <v>291970.59191778</v>
      </c>
      <c r="K5" s="60">
        <f t="shared" si="0"/>
        <v>294890.29783695779</v>
      </c>
      <c r="L5" s="60">
        <f t="shared" si="0"/>
        <v>297839.20081532735</v>
      </c>
      <c r="M5" s="60">
        <f t="shared" si="0"/>
        <v>300817.59282348061</v>
      </c>
      <c r="N5" s="60">
        <f t="shared" ref="N5" si="1">M5*103%</f>
        <v>309842.12060818501</v>
      </c>
      <c r="O5" s="61">
        <f>N5*101%</f>
        <v>312940.54181426688</v>
      </c>
    </row>
    <row r="6" spans="1:15" s="62" customFormat="1" ht="15.75" customHeight="1" x14ac:dyDescent="0.35">
      <c r="A6" s="58" t="s">
        <v>59</v>
      </c>
      <c r="B6" s="59"/>
      <c r="C6" s="59"/>
      <c r="D6" s="60" t="e">
        <f>'Data Input'!#REF!</f>
        <v>#REF!</v>
      </c>
      <c r="E6" s="60" t="e">
        <f>D6*101%</f>
        <v>#REF!</v>
      </c>
      <c r="F6" s="60" t="e">
        <f t="shared" si="0"/>
        <v>#REF!</v>
      </c>
      <c r="G6" s="60" t="e">
        <f t="shared" si="0"/>
        <v>#REF!</v>
      </c>
      <c r="H6" s="60" t="e">
        <f t="shared" si="0"/>
        <v>#REF!</v>
      </c>
      <c r="I6" s="60" t="e">
        <f t="shared" si="0"/>
        <v>#REF!</v>
      </c>
      <c r="J6" s="60" t="e">
        <f t="shared" si="0"/>
        <v>#REF!</v>
      </c>
      <c r="K6" s="60" t="e">
        <f t="shared" si="0"/>
        <v>#REF!</v>
      </c>
      <c r="L6" s="60" t="e">
        <f t="shared" si="0"/>
        <v>#REF!</v>
      </c>
      <c r="M6" s="60" t="e">
        <f t="shared" si="0"/>
        <v>#REF!</v>
      </c>
      <c r="N6" s="60" t="e">
        <f t="shared" si="0"/>
        <v>#REF!</v>
      </c>
      <c r="O6" s="61" t="e">
        <f t="shared" si="0"/>
        <v>#REF!</v>
      </c>
    </row>
    <row r="7" spans="1:15" s="62" customFormat="1" ht="15.75" customHeight="1" x14ac:dyDescent="0.35">
      <c r="A7" s="58" t="s">
        <v>60</v>
      </c>
      <c r="B7" s="59"/>
      <c r="C7" s="59"/>
      <c r="D7" s="60">
        <f>((25*23)*12)</f>
        <v>6900</v>
      </c>
      <c r="E7" s="60">
        <f t="shared" ref="E7:O7" si="2">((25*23)*12)</f>
        <v>6900</v>
      </c>
      <c r="F7" s="60">
        <f t="shared" si="2"/>
        <v>6900</v>
      </c>
      <c r="G7" s="60">
        <f t="shared" si="2"/>
        <v>6900</v>
      </c>
      <c r="H7" s="60">
        <f t="shared" si="2"/>
        <v>6900</v>
      </c>
      <c r="I7" s="60">
        <f t="shared" si="2"/>
        <v>6900</v>
      </c>
      <c r="J7" s="60">
        <f t="shared" si="2"/>
        <v>6900</v>
      </c>
      <c r="K7" s="60">
        <f t="shared" si="2"/>
        <v>6900</v>
      </c>
      <c r="L7" s="60">
        <f t="shared" si="2"/>
        <v>6900</v>
      </c>
      <c r="M7" s="60">
        <f t="shared" si="2"/>
        <v>6900</v>
      </c>
      <c r="N7" s="60">
        <f t="shared" si="2"/>
        <v>6900</v>
      </c>
      <c r="O7" s="61">
        <f t="shared" si="2"/>
        <v>6900</v>
      </c>
    </row>
    <row r="8" spans="1:15" s="77" customFormat="1" ht="15.75" customHeight="1" x14ac:dyDescent="0.35">
      <c r="A8" s="19" t="s">
        <v>61</v>
      </c>
      <c r="B8" s="5"/>
      <c r="C8" s="5"/>
      <c r="D8" s="81" t="e">
        <f>'Data Input'!#REF!</f>
        <v>#REF!</v>
      </c>
      <c r="E8" s="81" t="e">
        <f>D8*101%</f>
        <v>#REF!</v>
      </c>
      <c r="F8" s="81" t="e">
        <f t="shared" ref="F8:O8" si="3">E8*101%</f>
        <v>#REF!</v>
      </c>
      <c r="G8" s="81" t="e">
        <f t="shared" si="3"/>
        <v>#REF!</v>
      </c>
      <c r="H8" s="81" t="e">
        <f t="shared" si="3"/>
        <v>#REF!</v>
      </c>
      <c r="I8" s="81" t="e">
        <f t="shared" si="3"/>
        <v>#REF!</v>
      </c>
      <c r="J8" s="81" t="e">
        <f t="shared" si="3"/>
        <v>#REF!</v>
      </c>
      <c r="K8" s="81" t="e">
        <f t="shared" si="3"/>
        <v>#REF!</v>
      </c>
      <c r="L8" s="81" t="e">
        <f t="shared" si="3"/>
        <v>#REF!</v>
      </c>
      <c r="M8" s="81" t="e">
        <f t="shared" si="3"/>
        <v>#REF!</v>
      </c>
      <c r="N8" s="81" t="e">
        <f t="shared" si="3"/>
        <v>#REF!</v>
      </c>
      <c r="O8" s="106" t="e">
        <f t="shared" si="3"/>
        <v>#REF!</v>
      </c>
    </row>
    <row r="9" spans="1:15" ht="15.75" customHeight="1" x14ac:dyDescent="0.35">
      <c r="A9" s="32" t="s">
        <v>62</v>
      </c>
      <c r="B9" s="37"/>
      <c r="C9" s="37"/>
      <c r="D9" s="64" t="e">
        <f t="shared" ref="D9:O9" si="4">SUM(D5:D8)</f>
        <v>#REF!</v>
      </c>
      <c r="E9" s="64" t="e">
        <f t="shared" si="4"/>
        <v>#REF!</v>
      </c>
      <c r="F9" s="64" t="e">
        <f t="shared" si="4"/>
        <v>#REF!</v>
      </c>
      <c r="G9" s="64" t="e">
        <f t="shared" si="4"/>
        <v>#REF!</v>
      </c>
      <c r="H9" s="64" t="e">
        <f t="shared" si="4"/>
        <v>#REF!</v>
      </c>
      <c r="I9" s="64" t="e">
        <f t="shared" si="4"/>
        <v>#REF!</v>
      </c>
      <c r="J9" s="64" t="e">
        <f t="shared" si="4"/>
        <v>#REF!</v>
      </c>
      <c r="K9" s="64" t="e">
        <f t="shared" si="4"/>
        <v>#REF!</v>
      </c>
      <c r="L9" s="64" t="e">
        <f t="shared" si="4"/>
        <v>#REF!</v>
      </c>
      <c r="M9" s="64" t="e">
        <f t="shared" si="4"/>
        <v>#REF!</v>
      </c>
      <c r="N9" s="64" t="e">
        <f t="shared" si="4"/>
        <v>#REF!</v>
      </c>
      <c r="O9" s="65" t="e">
        <f t="shared" si="4"/>
        <v>#REF!</v>
      </c>
    </row>
    <row r="10" spans="1:15" ht="15.75" customHeight="1" x14ac:dyDescent="0.35">
      <c r="A10" s="21"/>
      <c r="B10" s="7"/>
      <c r="C10" s="7"/>
      <c r="D10" s="29"/>
      <c r="E10" s="29"/>
      <c r="F10" s="29"/>
      <c r="G10" s="29"/>
      <c r="H10" s="29"/>
      <c r="I10" s="29"/>
      <c r="J10" s="29"/>
      <c r="K10" s="29"/>
      <c r="L10" s="31"/>
      <c r="M10" s="29"/>
      <c r="N10" s="29"/>
      <c r="O10" s="30"/>
    </row>
    <row r="11" spans="1:15" ht="15.5" x14ac:dyDescent="0.35">
      <c r="A11" s="20" t="s">
        <v>63</v>
      </c>
      <c r="B11" s="6"/>
      <c r="C11" s="6"/>
      <c r="D11" s="29"/>
      <c r="E11" s="29"/>
      <c r="F11" s="29"/>
      <c r="G11" s="29"/>
      <c r="H11" s="29"/>
      <c r="I11" s="29"/>
      <c r="J11" s="29"/>
      <c r="K11" s="29"/>
      <c r="L11" s="31"/>
      <c r="M11" s="29"/>
      <c r="N11" s="29"/>
      <c r="O11" s="30"/>
    </row>
    <row r="12" spans="1:15" ht="15.5" x14ac:dyDescent="0.35">
      <c r="A12" s="22" t="s">
        <v>64</v>
      </c>
      <c r="B12" s="8"/>
      <c r="C12" s="8"/>
      <c r="D12" s="67" t="e">
        <f>'Data Input'!#REF!</f>
        <v>#REF!</v>
      </c>
      <c r="E12" s="67" t="e">
        <f t="shared" ref="E12:O12" si="5">D12*0.03+D12</f>
        <v>#REF!</v>
      </c>
      <c r="F12" s="67" t="e">
        <f t="shared" si="5"/>
        <v>#REF!</v>
      </c>
      <c r="G12" s="67" t="e">
        <f t="shared" si="5"/>
        <v>#REF!</v>
      </c>
      <c r="H12" s="67" t="e">
        <f t="shared" si="5"/>
        <v>#REF!</v>
      </c>
      <c r="I12" s="67" t="e">
        <f t="shared" si="5"/>
        <v>#REF!</v>
      </c>
      <c r="J12" s="67" t="e">
        <f t="shared" si="5"/>
        <v>#REF!</v>
      </c>
      <c r="K12" s="67" t="e">
        <f t="shared" si="5"/>
        <v>#REF!</v>
      </c>
      <c r="L12" s="67" t="e">
        <f t="shared" si="5"/>
        <v>#REF!</v>
      </c>
      <c r="M12" s="67" t="e">
        <f t="shared" si="5"/>
        <v>#REF!</v>
      </c>
      <c r="N12" s="67" t="e">
        <f t="shared" si="5"/>
        <v>#REF!</v>
      </c>
      <c r="O12" s="68" t="e">
        <f t="shared" si="5"/>
        <v>#REF!</v>
      </c>
    </row>
    <row r="13" spans="1:15" ht="15.5" x14ac:dyDescent="0.35">
      <c r="A13" s="23" t="s">
        <v>65</v>
      </c>
      <c r="B13" s="9"/>
      <c r="C13" s="9"/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8">
        <v>0</v>
      </c>
    </row>
    <row r="14" spans="1:15" x14ac:dyDescent="0.35">
      <c r="A14" s="24" t="s">
        <v>66</v>
      </c>
      <c r="B14" s="10"/>
      <c r="C14" s="10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</row>
    <row r="15" spans="1:15" ht="15.5" x14ac:dyDescent="0.35">
      <c r="A15" s="25" t="s">
        <v>67</v>
      </c>
      <c r="B15" s="11"/>
      <c r="C15" s="11"/>
      <c r="D15" s="67" t="e">
        <f>'Data Input'!#REF!</f>
        <v>#REF!</v>
      </c>
      <c r="E15" s="67" t="e">
        <f t="shared" ref="E15:O21" si="6">D15*103%</f>
        <v>#REF!</v>
      </c>
      <c r="F15" s="67" t="e">
        <f t="shared" si="6"/>
        <v>#REF!</v>
      </c>
      <c r="G15" s="67" t="e">
        <f t="shared" si="6"/>
        <v>#REF!</v>
      </c>
      <c r="H15" s="67" t="e">
        <f t="shared" si="6"/>
        <v>#REF!</v>
      </c>
      <c r="I15" s="67" t="e">
        <f t="shared" si="6"/>
        <v>#REF!</v>
      </c>
      <c r="J15" s="67" t="e">
        <f t="shared" si="6"/>
        <v>#REF!</v>
      </c>
      <c r="K15" s="67" t="e">
        <f t="shared" si="6"/>
        <v>#REF!</v>
      </c>
      <c r="L15" s="67" t="e">
        <f t="shared" si="6"/>
        <v>#REF!</v>
      </c>
      <c r="M15" s="67" t="e">
        <f t="shared" si="6"/>
        <v>#REF!</v>
      </c>
      <c r="N15" s="67" t="e">
        <f t="shared" si="6"/>
        <v>#REF!</v>
      </c>
      <c r="O15" s="68" t="e">
        <f t="shared" si="6"/>
        <v>#REF!</v>
      </c>
    </row>
    <row r="16" spans="1:15" ht="15.5" x14ac:dyDescent="0.35">
      <c r="A16" s="25" t="s">
        <v>68</v>
      </c>
      <c r="B16" s="11"/>
      <c r="C16" s="11"/>
      <c r="D16" s="67" t="e">
        <f>'Data Input'!#REF!</f>
        <v>#REF!</v>
      </c>
      <c r="E16" s="67" t="e">
        <f t="shared" si="6"/>
        <v>#REF!</v>
      </c>
      <c r="F16" s="67" t="e">
        <f t="shared" si="6"/>
        <v>#REF!</v>
      </c>
      <c r="G16" s="67" t="e">
        <f t="shared" si="6"/>
        <v>#REF!</v>
      </c>
      <c r="H16" s="67" t="e">
        <f t="shared" si="6"/>
        <v>#REF!</v>
      </c>
      <c r="I16" s="67" t="e">
        <f t="shared" si="6"/>
        <v>#REF!</v>
      </c>
      <c r="J16" s="67" t="e">
        <f t="shared" si="6"/>
        <v>#REF!</v>
      </c>
      <c r="K16" s="67" t="e">
        <f t="shared" si="6"/>
        <v>#REF!</v>
      </c>
      <c r="L16" s="67" t="e">
        <f t="shared" si="6"/>
        <v>#REF!</v>
      </c>
      <c r="M16" s="67" t="e">
        <f t="shared" si="6"/>
        <v>#REF!</v>
      </c>
      <c r="N16" s="67" t="e">
        <f t="shared" si="6"/>
        <v>#REF!</v>
      </c>
      <c r="O16" s="68" t="e">
        <f t="shared" si="6"/>
        <v>#REF!</v>
      </c>
    </row>
    <row r="17" spans="1:16" ht="15.5" x14ac:dyDescent="0.35">
      <c r="A17" s="24" t="s">
        <v>69</v>
      </c>
      <c r="B17" s="10"/>
      <c r="C17" s="10"/>
      <c r="D17" s="67"/>
      <c r="E17" s="67">
        <f t="shared" si="6"/>
        <v>0</v>
      </c>
      <c r="F17" s="67">
        <f t="shared" si="6"/>
        <v>0</v>
      </c>
      <c r="G17" s="67">
        <f t="shared" si="6"/>
        <v>0</v>
      </c>
      <c r="H17" s="67">
        <f t="shared" si="6"/>
        <v>0</v>
      </c>
      <c r="I17" s="67">
        <f t="shared" si="6"/>
        <v>0</v>
      </c>
      <c r="J17" s="67">
        <f t="shared" si="6"/>
        <v>0</v>
      </c>
      <c r="K17" s="67">
        <f t="shared" si="6"/>
        <v>0</v>
      </c>
      <c r="L17" s="67">
        <f t="shared" si="6"/>
        <v>0</v>
      </c>
      <c r="M17" s="67">
        <f t="shared" si="6"/>
        <v>0</v>
      </c>
      <c r="N17" s="67">
        <f t="shared" si="6"/>
        <v>0</v>
      </c>
      <c r="O17" s="68">
        <f t="shared" si="6"/>
        <v>0</v>
      </c>
      <c r="P17" s="306"/>
    </row>
    <row r="18" spans="1:16" ht="15.5" x14ac:dyDescent="0.35">
      <c r="A18" s="25" t="s">
        <v>70</v>
      </c>
      <c r="B18" s="11"/>
      <c r="C18" s="11"/>
      <c r="D18" s="67" t="e">
        <f>'Data Input'!#REF!</f>
        <v>#REF!</v>
      </c>
      <c r="E18" s="67" t="e">
        <f t="shared" si="6"/>
        <v>#REF!</v>
      </c>
      <c r="F18" s="67" t="e">
        <f t="shared" si="6"/>
        <v>#REF!</v>
      </c>
      <c r="G18" s="67" t="e">
        <f t="shared" si="6"/>
        <v>#REF!</v>
      </c>
      <c r="H18" s="67" t="e">
        <f t="shared" si="6"/>
        <v>#REF!</v>
      </c>
      <c r="I18" s="67" t="e">
        <f t="shared" si="6"/>
        <v>#REF!</v>
      </c>
      <c r="J18" s="67" t="e">
        <f t="shared" si="6"/>
        <v>#REF!</v>
      </c>
      <c r="K18" s="67" t="e">
        <f t="shared" si="6"/>
        <v>#REF!</v>
      </c>
      <c r="L18" s="67" t="e">
        <f t="shared" si="6"/>
        <v>#REF!</v>
      </c>
      <c r="M18" s="67" t="e">
        <f t="shared" si="6"/>
        <v>#REF!</v>
      </c>
      <c r="N18" s="67" t="e">
        <f t="shared" si="6"/>
        <v>#REF!</v>
      </c>
      <c r="O18" s="68" t="e">
        <f t="shared" si="6"/>
        <v>#REF!</v>
      </c>
      <c r="P18" s="306"/>
    </row>
    <row r="19" spans="1:16" ht="15.5" x14ac:dyDescent="0.35">
      <c r="A19" s="25" t="s">
        <v>71</v>
      </c>
      <c r="B19" s="11"/>
      <c r="C19" s="11"/>
      <c r="D19" s="67" t="e">
        <f>'Data Input'!#REF!</f>
        <v>#REF!</v>
      </c>
      <c r="E19" s="67" t="e">
        <f t="shared" si="6"/>
        <v>#REF!</v>
      </c>
      <c r="F19" s="67" t="e">
        <f t="shared" si="6"/>
        <v>#REF!</v>
      </c>
      <c r="G19" s="67" t="e">
        <f t="shared" si="6"/>
        <v>#REF!</v>
      </c>
      <c r="H19" s="67" t="e">
        <f t="shared" si="6"/>
        <v>#REF!</v>
      </c>
      <c r="I19" s="67" t="e">
        <f t="shared" si="6"/>
        <v>#REF!</v>
      </c>
      <c r="J19" s="67" t="e">
        <f t="shared" si="6"/>
        <v>#REF!</v>
      </c>
      <c r="K19" s="67" t="e">
        <f t="shared" si="6"/>
        <v>#REF!</v>
      </c>
      <c r="L19" s="67" t="e">
        <f t="shared" si="6"/>
        <v>#REF!</v>
      </c>
      <c r="M19" s="67" t="e">
        <f t="shared" si="6"/>
        <v>#REF!</v>
      </c>
      <c r="N19" s="67" t="e">
        <f t="shared" si="6"/>
        <v>#REF!</v>
      </c>
      <c r="O19" s="68" t="e">
        <f t="shared" si="6"/>
        <v>#REF!</v>
      </c>
      <c r="P19" s="306"/>
    </row>
    <row r="20" spans="1:16" ht="15.5" x14ac:dyDescent="0.35">
      <c r="A20" s="22" t="s">
        <v>72</v>
      </c>
      <c r="B20" s="8"/>
      <c r="C20" s="8"/>
      <c r="D20" s="67" t="e">
        <f>'Data Input'!#REF!</f>
        <v>#REF!</v>
      </c>
      <c r="E20" s="67" t="e">
        <f t="shared" si="6"/>
        <v>#REF!</v>
      </c>
      <c r="F20" s="67" t="e">
        <f t="shared" si="6"/>
        <v>#REF!</v>
      </c>
      <c r="G20" s="67" t="e">
        <f t="shared" si="6"/>
        <v>#REF!</v>
      </c>
      <c r="H20" s="67" t="e">
        <f t="shared" si="6"/>
        <v>#REF!</v>
      </c>
      <c r="I20" s="67" t="e">
        <f t="shared" si="6"/>
        <v>#REF!</v>
      </c>
      <c r="J20" s="67" t="e">
        <f t="shared" si="6"/>
        <v>#REF!</v>
      </c>
      <c r="K20" s="67" t="e">
        <f t="shared" si="6"/>
        <v>#REF!</v>
      </c>
      <c r="L20" s="67" t="e">
        <f t="shared" si="6"/>
        <v>#REF!</v>
      </c>
      <c r="M20" s="67" t="e">
        <f t="shared" si="6"/>
        <v>#REF!</v>
      </c>
      <c r="N20" s="67" t="e">
        <f t="shared" si="6"/>
        <v>#REF!</v>
      </c>
      <c r="O20" s="68" t="e">
        <f t="shared" si="6"/>
        <v>#REF!</v>
      </c>
      <c r="P20" s="306"/>
    </row>
    <row r="21" spans="1:16" ht="15.5" x14ac:dyDescent="0.35">
      <c r="A21" s="22" t="s">
        <v>73</v>
      </c>
      <c r="B21" s="8"/>
      <c r="C21" s="8"/>
      <c r="D21" s="67" t="e">
        <f>'Data Input'!#REF!</f>
        <v>#REF!</v>
      </c>
      <c r="E21" s="67" t="e">
        <f t="shared" si="6"/>
        <v>#REF!</v>
      </c>
      <c r="F21" s="67" t="e">
        <f t="shared" si="6"/>
        <v>#REF!</v>
      </c>
      <c r="G21" s="67" t="e">
        <f t="shared" si="6"/>
        <v>#REF!</v>
      </c>
      <c r="H21" s="67" t="e">
        <f t="shared" si="6"/>
        <v>#REF!</v>
      </c>
      <c r="I21" s="67" t="e">
        <f t="shared" si="6"/>
        <v>#REF!</v>
      </c>
      <c r="J21" s="67" t="e">
        <f t="shared" si="6"/>
        <v>#REF!</v>
      </c>
      <c r="K21" s="67" t="e">
        <f t="shared" si="6"/>
        <v>#REF!</v>
      </c>
      <c r="L21" s="67" t="e">
        <f t="shared" si="6"/>
        <v>#REF!</v>
      </c>
      <c r="M21" s="67" t="e">
        <f t="shared" si="6"/>
        <v>#REF!</v>
      </c>
      <c r="N21" s="67" t="e">
        <f t="shared" si="6"/>
        <v>#REF!</v>
      </c>
      <c r="O21" s="68" t="e">
        <f t="shared" si="6"/>
        <v>#REF!</v>
      </c>
      <c r="P21" s="306"/>
    </row>
    <row r="22" spans="1:16" ht="15.5" x14ac:dyDescent="0.35">
      <c r="A22" s="23" t="s">
        <v>74</v>
      </c>
      <c r="B22" s="9"/>
      <c r="C22" s="9"/>
      <c r="D22" s="71">
        <v>0</v>
      </c>
      <c r="E22" s="71">
        <f>+D22</f>
        <v>0</v>
      </c>
      <c r="F22" s="71">
        <f t="shared" ref="F22:O22" si="7">+E22</f>
        <v>0</v>
      </c>
      <c r="G22" s="71">
        <f t="shared" si="7"/>
        <v>0</v>
      </c>
      <c r="H22" s="71">
        <f t="shared" si="7"/>
        <v>0</v>
      </c>
      <c r="I22" s="71">
        <f t="shared" si="7"/>
        <v>0</v>
      </c>
      <c r="J22" s="71">
        <f t="shared" si="7"/>
        <v>0</v>
      </c>
      <c r="K22" s="71">
        <f t="shared" si="7"/>
        <v>0</v>
      </c>
      <c r="L22" s="71">
        <f t="shared" si="7"/>
        <v>0</v>
      </c>
      <c r="M22" s="71">
        <f t="shared" si="7"/>
        <v>0</v>
      </c>
      <c r="N22" s="71">
        <f t="shared" si="7"/>
        <v>0</v>
      </c>
      <c r="O22" s="72">
        <f t="shared" si="7"/>
        <v>0</v>
      </c>
      <c r="P22" s="306"/>
    </row>
    <row r="23" spans="1:16" ht="15.5" x14ac:dyDescent="0.35">
      <c r="A23" s="33" t="s">
        <v>75</v>
      </c>
      <c r="B23" s="38"/>
      <c r="C23" s="38"/>
      <c r="D23" s="64" t="e">
        <f>SUM(D12:D22)</f>
        <v>#REF!</v>
      </c>
      <c r="E23" s="64" t="e">
        <f t="shared" ref="E23:O23" si="8">SUM(E12:E22)</f>
        <v>#REF!</v>
      </c>
      <c r="F23" s="64" t="e">
        <f t="shared" si="8"/>
        <v>#REF!</v>
      </c>
      <c r="G23" s="64" t="e">
        <f t="shared" si="8"/>
        <v>#REF!</v>
      </c>
      <c r="H23" s="64" t="e">
        <f t="shared" si="8"/>
        <v>#REF!</v>
      </c>
      <c r="I23" s="64" t="e">
        <f t="shared" si="8"/>
        <v>#REF!</v>
      </c>
      <c r="J23" s="64" t="e">
        <f t="shared" si="8"/>
        <v>#REF!</v>
      </c>
      <c r="K23" s="64" t="e">
        <f t="shared" si="8"/>
        <v>#REF!</v>
      </c>
      <c r="L23" s="64" t="e">
        <f t="shared" si="8"/>
        <v>#REF!</v>
      </c>
      <c r="M23" s="64" t="e">
        <f t="shared" si="8"/>
        <v>#REF!</v>
      </c>
      <c r="N23" s="64" t="e">
        <f t="shared" si="8"/>
        <v>#REF!</v>
      </c>
      <c r="O23" s="65" t="e">
        <f t="shared" si="8"/>
        <v>#REF!</v>
      </c>
      <c r="P23" s="306"/>
    </row>
    <row r="24" spans="1:16" ht="15.5" x14ac:dyDescent="0.35">
      <c r="A24" s="33"/>
      <c r="B24" s="38"/>
      <c r="C24" s="38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306"/>
    </row>
    <row r="25" spans="1:16" s="77" customFormat="1" ht="15.5" x14ac:dyDescent="0.35">
      <c r="A25" s="328" t="s">
        <v>76</v>
      </c>
      <c r="B25" s="329"/>
      <c r="C25" s="329"/>
      <c r="D25" s="73" t="e">
        <f t="shared" ref="D25:O25" si="9">D9-D23</f>
        <v>#REF!</v>
      </c>
      <c r="E25" s="73" t="e">
        <f t="shared" si="9"/>
        <v>#REF!</v>
      </c>
      <c r="F25" s="73" t="e">
        <f t="shared" si="9"/>
        <v>#REF!</v>
      </c>
      <c r="G25" s="73" t="e">
        <f t="shared" si="9"/>
        <v>#REF!</v>
      </c>
      <c r="H25" s="73" t="e">
        <f t="shared" si="9"/>
        <v>#REF!</v>
      </c>
      <c r="I25" s="73" t="e">
        <f t="shared" si="9"/>
        <v>#REF!</v>
      </c>
      <c r="J25" s="73" t="e">
        <f t="shared" si="9"/>
        <v>#REF!</v>
      </c>
      <c r="K25" s="73" t="e">
        <f t="shared" si="9"/>
        <v>#REF!</v>
      </c>
      <c r="L25" s="73" t="e">
        <f t="shared" si="9"/>
        <v>#REF!</v>
      </c>
      <c r="M25" s="73" t="e">
        <f t="shared" si="9"/>
        <v>#REF!</v>
      </c>
      <c r="N25" s="73" t="e">
        <f t="shared" si="9"/>
        <v>#REF!</v>
      </c>
      <c r="O25" s="74" t="e">
        <f t="shared" si="9"/>
        <v>#REF!</v>
      </c>
      <c r="P25" s="306"/>
    </row>
    <row r="26" spans="1:16" s="62" customFormat="1" ht="15.5" x14ac:dyDescent="0.35">
      <c r="A26" s="86" t="s">
        <v>77</v>
      </c>
      <c r="B26" s="87"/>
      <c r="C26" s="87"/>
      <c r="D26" s="107">
        <f>(56*26)*12</f>
        <v>17472</v>
      </c>
      <c r="E26" s="107">
        <f t="shared" ref="E26:O26" si="10">(56*26)*12</f>
        <v>17472</v>
      </c>
      <c r="F26" s="107">
        <f t="shared" si="10"/>
        <v>17472</v>
      </c>
      <c r="G26" s="107">
        <f t="shared" si="10"/>
        <v>17472</v>
      </c>
      <c r="H26" s="107">
        <f t="shared" si="10"/>
        <v>17472</v>
      </c>
      <c r="I26" s="107">
        <f t="shared" si="10"/>
        <v>17472</v>
      </c>
      <c r="J26" s="107">
        <f t="shared" si="10"/>
        <v>17472</v>
      </c>
      <c r="K26" s="107">
        <f t="shared" si="10"/>
        <v>17472</v>
      </c>
      <c r="L26" s="107">
        <f t="shared" si="10"/>
        <v>17472</v>
      </c>
      <c r="M26" s="107">
        <f t="shared" si="10"/>
        <v>17472</v>
      </c>
      <c r="N26" s="107">
        <f t="shared" si="10"/>
        <v>17472</v>
      </c>
      <c r="O26" s="108">
        <f t="shared" si="10"/>
        <v>17472</v>
      </c>
    </row>
    <row r="27" spans="1:16" s="85" customFormat="1" ht="15.5" x14ac:dyDescent="0.35">
      <c r="A27" s="133"/>
      <c r="B27" s="83"/>
      <c r="C27" s="83"/>
      <c r="D27" s="84" t="e">
        <f>D25-D26</f>
        <v>#REF!</v>
      </c>
      <c r="E27" s="84" t="e">
        <f t="shared" ref="E27:O27" si="11">E25-E26</f>
        <v>#REF!</v>
      </c>
      <c r="F27" s="84" t="e">
        <f t="shared" si="11"/>
        <v>#REF!</v>
      </c>
      <c r="G27" s="84" t="e">
        <f t="shared" si="11"/>
        <v>#REF!</v>
      </c>
      <c r="H27" s="84" t="e">
        <f t="shared" si="11"/>
        <v>#REF!</v>
      </c>
      <c r="I27" s="84" t="e">
        <f t="shared" si="11"/>
        <v>#REF!</v>
      </c>
      <c r="J27" s="84" t="e">
        <f t="shared" si="11"/>
        <v>#REF!</v>
      </c>
      <c r="K27" s="84" t="e">
        <f t="shared" si="11"/>
        <v>#REF!</v>
      </c>
      <c r="L27" s="84" t="e">
        <f t="shared" si="11"/>
        <v>#REF!</v>
      </c>
      <c r="M27" s="84" t="e">
        <f t="shared" si="11"/>
        <v>#REF!</v>
      </c>
      <c r="N27" s="84" t="e">
        <f t="shared" si="11"/>
        <v>#REF!</v>
      </c>
      <c r="O27" s="134" t="e">
        <f t="shared" si="11"/>
        <v>#REF!</v>
      </c>
      <c r="P27" s="126"/>
    </row>
    <row r="28" spans="1:16" s="77" customFormat="1" ht="15.5" x14ac:dyDescent="0.35">
      <c r="A28" s="328"/>
      <c r="B28" s="329"/>
      <c r="C28" s="32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0"/>
      <c r="P28" s="327"/>
    </row>
    <row r="29" spans="1:16" s="77" customFormat="1" ht="16" thickBot="1" x14ac:dyDescent="0.4">
      <c r="A29" s="34" t="s">
        <v>78</v>
      </c>
      <c r="B29" s="39"/>
      <c r="C29" s="329"/>
      <c r="D29" s="88" t="e">
        <f>+D27</f>
        <v>#REF!</v>
      </c>
      <c r="E29" s="88" t="e">
        <f>D29+E27</f>
        <v>#REF!</v>
      </c>
      <c r="F29" s="88" t="e">
        <f t="shared" ref="F29:O29" si="12">E29+F27</f>
        <v>#REF!</v>
      </c>
      <c r="G29" s="88" t="e">
        <f t="shared" si="12"/>
        <v>#REF!</v>
      </c>
      <c r="H29" s="88" t="e">
        <f t="shared" si="12"/>
        <v>#REF!</v>
      </c>
      <c r="I29" s="88" t="e">
        <f t="shared" si="12"/>
        <v>#REF!</v>
      </c>
      <c r="J29" s="88" t="e">
        <f t="shared" si="12"/>
        <v>#REF!</v>
      </c>
      <c r="K29" s="88" t="e">
        <f t="shared" si="12"/>
        <v>#REF!</v>
      </c>
      <c r="L29" s="88" t="e">
        <f t="shared" si="12"/>
        <v>#REF!</v>
      </c>
      <c r="M29" s="88" t="e">
        <f t="shared" si="12"/>
        <v>#REF!</v>
      </c>
      <c r="N29" s="88" t="e">
        <f t="shared" si="12"/>
        <v>#REF!</v>
      </c>
      <c r="O29" s="135" t="e">
        <f t="shared" si="12"/>
        <v>#REF!</v>
      </c>
      <c r="P29" s="327"/>
    </row>
    <row r="30" spans="1:16" s="77" customFormat="1" ht="16" thickTop="1" x14ac:dyDescent="0.35">
      <c r="A30" s="328"/>
      <c r="B30" s="329"/>
      <c r="C30" s="329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  <c r="P30" s="327"/>
    </row>
    <row r="31" spans="1:16" s="77" customFormat="1" ht="15.5" x14ac:dyDescent="0.35">
      <c r="A31" s="333" t="s">
        <v>80</v>
      </c>
      <c r="B31" s="321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112"/>
      <c r="P31" s="327"/>
    </row>
    <row r="32" spans="1:16" s="77" customFormat="1" ht="15.5" x14ac:dyDescent="0.35">
      <c r="A32" s="332" t="s">
        <v>81</v>
      </c>
      <c r="B32" s="321"/>
      <c r="C32" s="113">
        <f>1216142-750000</f>
        <v>466142</v>
      </c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112"/>
      <c r="P32" s="327"/>
    </row>
    <row r="33" spans="1:16" s="77" customFormat="1" ht="15.5" x14ac:dyDescent="0.35">
      <c r="A33" s="332" t="s">
        <v>82</v>
      </c>
      <c r="B33" s="321"/>
      <c r="C33" s="329"/>
      <c r="D33" s="113" t="e">
        <f>-D27</f>
        <v>#REF!</v>
      </c>
      <c r="E33" s="113" t="e">
        <f t="shared" ref="E33:G33" si="13">-E27</f>
        <v>#REF!</v>
      </c>
      <c r="F33" s="113" t="e">
        <f t="shared" si="13"/>
        <v>#REF!</v>
      </c>
      <c r="G33" s="113" t="e">
        <f t="shared" si="13"/>
        <v>#REF!</v>
      </c>
      <c r="H33" s="113" t="e">
        <f>-G34</f>
        <v>#REF!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4">
        <v>0</v>
      </c>
      <c r="P33" s="113"/>
    </row>
    <row r="34" spans="1:16" s="77" customFormat="1" ht="15.5" x14ac:dyDescent="0.35">
      <c r="A34" s="531" t="s">
        <v>83</v>
      </c>
      <c r="B34" s="518"/>
      <c r="C34" s="329"/>
      <c r="D34" s="121" t="e">
        <f>C32+D33</f>
        <v>#REF!</v>
      </c>
      <c r="E34" s="121" t="e">
        <f>D34+E33</f>
        <v>#REF!</v>
      </c>
      <c r="F34" s="121" t="e">
        <f>E34+F33</f>
        <v>#REF!</v>
      </c>
      <c r="G34" s="121" t="e">
        <f>F34+G33</f>
        <v>#REF!</v>
      </c>
      <c r="H34" s="121" t="e">
        <f>G34+H33</f>
        <v>#REF!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2">
        <v>0</v>
      </c>
      <c r="P34" s="35"/>
    </row>
    <row r="35" spans="1:16" s="77" customFormat="1" ht="15.5" x14ac:dyDescent="0.35">
      <c r="A35" s="532" t="s">
        <v>84</v>
      </c>
      <c r="B35" s="533"/>
      <c r="C35" s="113">
        <f>26*6000</f>
        <v>156000</v>
      </c>
      <c r="D35" s="113">
        <v>0</v>
      </c>
      <c r="E35" s="113">
        <v>0</v>
      </c>
      <c r="F35" s="113">
        <v>0</v>
      </c>
      <c r="G35" s="113">
        <v>0</v>
      </c>
      <c r="H35" s="113" t="e">
        <f>-(H27+H33)</f>
        <v>#REF!</v>
      </c>
      <c r="I35" s="113" t="e">
        <f>-(C35+H35)</f>
        <v>#REF!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4">
        <v>0</v>
      </c>
      <c r="P35" s="67"/>
    </row>
    <row r="36" spans="1:16" s="77" customFormat="1" ht="15.5" x14ac:dyDescent="0.35">
      <c r="A36" s="534" t="s">
        <v>85</v>
      </c>
      <c r="B36" s="521"/>
      <c r="C36" s="521"/>
      <c r="D36" s="121">
        <f>C35+D35</f>
        <v>156000</v>
      </c>
      <c r="E36" s="121">
        <f>D36+E35</f>
        <v>156000</v>
      </c>
      <c r="F36" s="121">
        <f t="shared" ref="F36:H36" si="14">E36+F35</f>
        <v>156000</v>
      </c>
      <c r="G36" s="121">
        <f t="shared" si="14"/>
        <v>156000</v>
      </c>
      <c r="H36" s="121" t="e">
        <f t="shared" si="14"/>
        <v>#REF!</v>
      </c>
      <c r="I36" s="121" t="e">
        <f>H36+I37</f>
        <v>#REF!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2">
        <v>0</v>
      </c>
      <c r="P36" s="126"/>
    </row>
    <row r="37" spans="1:16" ht="15.5" x14ac:dyDescent="0.35">
      <c r="A37" s="532"/>
      <c r="B37" s="533"/>
      <c r="C37" s="113"/>
      <c r="D37" s="67"/>
      <c r="E37" s="67"/>
      <c r="F37" s="67"/>
      <c r="G37" s="67"/>
      <c r="H37" s="67"/>
      <c r="I37" s="113"/>
      <c r="J37" s="113"/>
      <c r="K37" s="113"/>
      <c r="L37" s="113"/>
      <c r="M37" s="113"/>
      <c r="N37" s="113"/>
      <c r="O37" s="114"/>
      <c r="P37" s="327"/>
    </row>
    <row r="38" spans="1:16" s="104" customFormat="1" ht="15.5" x14ac:dyDescent="0.35">
      <c r="A38" s="535"/>
      <c r="B38" s="522"/>
      <c r="C38" s="522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2"/>
      <c r="P38" s="327"/>
    </row>
    <row r="39" spans="1:16" ht="15.5" x14ac:dyDescent="0.35">
      <c r="A39" s="34"/>
      <c r="B39" s="39"/>
      <c r="C39" s="39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113"/>
    </row>
    <row r="40" spans="1:16" ht="15" thickBot="1" x14ac:dyDescent="0.4">
      <c r="A40" s="111" t="s">
        <v>88</v>
      </c>
      <c r="B40" s="327"/>
      <c r="C40" s="327"/>
      <c r="D40" s="105" t="e">
        <f>D27+D33+D35+D37</f>
        <v>#REF!</v>
      </c>
      <c r="E40" s="105" t="e">
        <f t="shared" ref="E40:O40" si="15">E27+E33+E35+E37</f>
        <v>#REF!</v>
      </c>
      <c r="F40" s="105" t="e">
        <f t="shared" si="15"/>
        <v>#REF!</v>
      </c>
      <c r="G40" s="105" t="e">
        <f t="shared" si="15"/>
        <v>#REF!</v>
      </c>
      <c r="H40" s="105" t="e">
        <f t="shared" si="15"/>
        <v>#REF!</v>
      </c>
      <c r="I40" s="105" t="e">
        <f t="shared" si="15"/>
        <v>#REF!</v>
      </c>
      <c r="J40" s="105" t="e">
        <f t="shared" si="15"/>
        <v>#REF!</v>
      </c>
      <c r="K40" s="105" t="e">
        <f t="shared" si="15"/>
        <v>#REF!</v>
      </c>
      <c r="L40" s="105" t="e">
        <f t="shared" si="15"/>
        <v>#REF!</v>
      </c>
      <c r="M40" s="105" t="e">
        <f t="shared" si="15"/>
        <v>#REF!</v>
      </c>
      <c r="N40" s="105" t="e">
        <f t="shared" si="15"/>
        <v>#REF!</v>
      </c>
      <c r="O40" s="123" t="e">
        <f t="shared" si="15"/>
        <v>#REF!</v>
      </c>
      <c r="P40" s="327"/>
    </row>
    <row r="41" spans="1:16" ht="17.25" customHeight="1" thickTop="1" x14ac:dyDescent="0.35">
      <c r="A41" s="328"/>
      <c r="B41" s="329"/>
      <c r="C41" s="329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112"/>
      <c r="P41" s="327"/>
    </row>
    <row r="42" spans="1:16" ht="15.5" hidden="1" x14ac:dyDescent="0.35">
      <c r="A42" s="328"/>
      <c r="B42" s="329" t="s">
        <v>99</v>
      </c>
      <c r="C42" s="329"/>
      <c r="D42" s="113" t="e">
        <f>D27-C32</f>
        <v>#REF!</v>
      </c>
      <c r="E42" s="113" t="e">
        <f>D42+E27</f>
        <v>#REF!</v>
      </c>
      <c r="F42" s="113" t="e">
        <f t="shared" ref="F42:O42" si="16">E42+F27</f>
        <v>#REF!</v>
      </c>
      <c r="G42" s="113" t="e">
        <f t="shared" si="16"/>
        <v>#REF!</v>
      </c>
      <c r="H42" s="113" t="e">
        <f t="shared" si="16"/>
        <v>#REF!</v>
      </c>
      <c r="I42" s="113" t="e">
        <f t="shared" si="16"/>
        <v>#REF!</v>
      </c>
      <c r="J42" s="113" t="e">
        <f t="shared" si="16"/>
        <v>#REF!</v>
      </c>
      <c r="K42" s="113" t="e">
        <f t="shared" si="16"/>
        <v>#REF!</v>
      </c>
      <c r="L42" s="113" t="e">
        <f t="shared" si="16"/>
        <v>#REF!</v>
      </c>
      <c r="M42" s="113" t="e">
        <f t="shared" si="16"/>
        <v>#REF!</v>
      </c>
      <c r="N42" s="113" t="e">
        <f t="shared" si="16"/>
        <v>#REF!</v>
      </c>
      <c r="O42" s="114" t="e">
        <f t="shared" si="16"/>
        <v>#REF!</v>
      </c>
      <c r="P42" s="327"/>
    </row>
    <row r="43" spans="1:16" ht="15.5" hidden="1" x14ac:dyDescent="0.35">
      <c r="A43" s="328"/>
      <c r="B43" s="329" t="s">
        <v>100</v>
      </c>
      <c r="C43" s="329"/>
      <c r="D43" s="129" t="e">
        <f>D27-C32-C35</f>
        <v>#REF!</v>
      </c>
      <c r="E43" s="129" t="e">
        <f>D43+E27</f>
        <v>#REF!</v>
      </c>
      <c r="F43" s="129" t="e">
        <f t="shared" ref="F43:O43" si="17">E43+F27</f>
        <v>#REF!</v>
      </c>
      <c r="G43" s="129" t="e">
        <f t="shared" si="17"/>
        <v>#REF!</v>
      </c>
      <c r="H43" s="129" t="e">
        <f t="shared" si="17"/>
        <v>#REF!</v>
      </c>
      <c r="I43" s="129" t="e">
        <f t="shared" si="17"/>
        <v>#REF!</v>
      </c>
      <c r="J43" s="129" t="e">
        <f t="shared" si="17"/>
        <v>#REF!</v>
      </c>
      <c r="K43" s="129" t="e">
        <f t="shared" si="17"/>
        <v>#REF!</v>
      </c>
      <c r="L43" s="129" t="e">
        <f t="shared" si="17"/>
        <v>#REF!</v>
      </c>
      <c r="M43" s="129" t="e">
        <f t="shared" si="17"/>
        <v>#REF!</v>
      </c>
      <c r="N43" s="129" t="e">
        <f t="shared" si="17"/>
        <v>#REF!</v>
      </c>
      <c r="O43" s="136" t="e">
        <f t="shared" si="17"/>
        <v>#REF!</v>
      </c>
      <c r="P43" s="327"/>
    </row>
    <row r="44" spans="1:16" x14ac:dyDescent="0.35">
      <c r="A44" s="116"/>
      <c r="B44" s="117"/>
      <c r="C44" s="117"/>
      <c r="D44" s="524" t="s">
        <v>92</v>
      </c>
      <c r="E44" s="524"/>
      <c r="F44" s="524"/>
      <c r="G44" s="524"/>
      <c r="H44" s="524"/>
      <c r="I44" s="524"/>
      <c r="J44" s="327"/>
      <c r="K44" s="327"/>
      <c r="L44" s="327"/>
      <c r="M44" s="327"/>
      <c r="N44" s="327"/>
      <c r="O44" s="112"/>
      <c r="P44" s="306"/>
    </row>
    <row r="45" spans="1:16" ht="15" thickBot="1" x14ac:dyDescent="0.4">
      <c r="A45" s="118"/>
      <c r="B45" s="119"/>
      <c r="C45" s="119"/>
      <c r="D45" s="530" t="s">
        <v>93</v>
      </c>
      <c r="E45" s="530"/>
      <c r="F45" s="530"/>
      <c r="G45" s="530"/>
      <c r="H45" s="336"/>
      <c r="I45" s="336"/>
      <c r="J45" s="336"/>
      <c r="K45" s="336"/>
      <c r="L45" s="336"/>
      <c r="M45" s="336"/>
      <c r="N45" s="336"/>
      <c r="O45" s="120"/>
      <c r="P45" s="306"/>
    </row>
    <row r="46" spans="1:16" x14ac:dyDescent="0.35">
      <c r="A46" s="12"/>
      <c r="B46" s="12"/>
      <c r="C46" s="12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</row>
    <row r="50" spans="1:15" x14ac:dyDescent="0.35">
      <c r="A50" s="8"/>
      <c r="B50" s="8"/>
      <c r="C50" s="8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</row>
    <row r="51" spans="1:15" x14ac:dyDescent="0.35">
      <c r="A51" s="9"/>
      <c r="B51" s="9"/>
      <c r="C51" s="9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</row>
    <row r="52" spans="1:15" x14ac:dyDescent="0.35">
      <c r="A52" s="9"/>
      <c r="B52" s="9"/>
      <c r="C52" s="9"/>
      <c r="D52" s="306"/>
      <c r="E52" s="306"/>
      <c r="F52" s="306"/>
      <c r="G52" s="13"/>
      <c r="H52" s="14"/>
      <c r="I52" s="26"/>
      <c r="J52" s="26"/>
      <c r="K52" s="26"/>
      <c r="L52" s="26"/>
      <c r="M52" s="26"/>
      <c r="N52" s="26"/>
      <c r="O52" s="327"/>
    </row>
    <row r="53" spans="1:15" x14ac:dyDescent="0.35">
      <c r="A53" s="10"/>
      <c r="B53" s="10"/>
      <c r="C53" s="10"/>
      <c r="D53" s="306"/>
      <c r="E53" s="306"/>
      <c r="F53" s="306"/>
      <c r="G53" s="306"/>
      <c r="H53" s="35"/>
      <c r="I53" s="306"/>
      <c r="J53" s="306"/>
      <c r="K53" s="306"/>
      <c r="L53" s="306"/>
      <c r="M53" s="306"/>
      <c r="N53" s="306"/>
      <c r="O53" s="327"/>
    </row>
    <row r="54" spans="1:15" x14ac:dyDescent="0.35">
      <c r="A54" s="11"/>
      <c r="B54" s="11"/>
      <c r="C54" s="11"/>
      <c r="D54" s="306"/>
      <c r="E54" s="306"/>
      <c r="F54" s="306"/>
      <c r="G54" s="306"/>
      <c r="H54" s="14"/>
      <c r="I54" s="306"/>
      <c r="J54" s="306"/>
      <c r="K54" s="306"/>
      <c r="L54" s="306"/>
      <c r="M54" s="306"/>
      <c r="N54" s="306"/>
      <c r="O54" s="327"/>
    </row>
    <row r="55" spans="1:15" x14ac:dyDescent="0.35">
      <c r="A55" s="11"/>
      <c r="B55" s="11"/>
      <c r="C55" s="11"/>
      <c r="D55" s="306"/>
      <c r="E55" s="306"/>
      <c r="F55" s="306"/>
      <c r="G55" s="306"/>
      <c r="H55" s="14"/>
      <c r="I55" s="306"/>
      <c r="J55" s="306"/>
      <c r="K55" s="306"/>
      <c r="L55" s="306"/>
      <c r="M55" s="306"/>
      <c r="N55" s="306"/>
      <c r="O55" s="327"/>
    </row>
    <row r="56" spans="1:15" x14ac:dyDescent="0.35">
      <c r="A56" s="10"/>
      <c r="B56" s="10"/>
      <c r="C56" s="10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27"/>
    </row>
    <row r="57" spans="1:15" x14ac:dyDescent="0.35">
      <c r="A57" s="10"/>
      <c r="B57" s="10"/>
      <c r="C57" s="10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27"/>
    </row>
  </sheetData>
  <mergeCells count="9">
    <mergeCell ref="A1:O1"/>
    <mergeCell ref="A2:O2"/>
    <mergeCell ref="D44:I44"/>
    <mergeCell ref="D45:G45"/>
    <mergeCell ref="A34:B34"/>
    <mergeCell ref="A35:B35"/>
    <mergeCell ref="A36:C36"/>
    <mergeCell ref="A37:B37"/>
    <mergeCell ref="A38:C3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</sheetPr>
  <dimension ref="A1:P62"/>
  <sheetViews>
    <sheetView topLeftCell="A19" zoomScaleNormal="100" workbookViewId="0">
      <selection sqref="A1:O1"/>
    </sheetView>
  </sheetViews>
  <sheetFormatPr defaultColWidth="9.1796875" defaultRowHeight="14.5" x14ac:dyDescent="0.35"/>
  <cols>
    <col min="1" max="1" width="38.1796875" style="46" customWidth="1"/>
    <col min="2" max="2" width="13.81640625" style="104" customWidth="1"/>
    <col min="3" max="3" width="13.26953125" style="46" customWidth="1"/>
    <col min="4" max="4" width="18.453125" style="46" customWidth="1"/>
    <col min="5" max="15" width="15.7265625" style="46" customWidth="1"/>
    <col min="16" max="16384" width="9.1796875" style="46"/>
  </cols>
  <sheetData>
    <row r="1" spans="1:15" ht="18.5" x14ac:dyDescent="0.45">
      <c r="A1" s="525" t="s">
        <v>54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8"/>
    </row>
    <row r="2" spans="1:15" ht="15.5" x14ac:dyDescent="0.35">
      <c r="A2" s="527" t="s">
        <v>101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29"/>
    </row>
    <row r="3" spans="1:15" ht="15.75" customHeight="1" thickBot="1" x14ac:dyDescent="0.4">
      <c r="A3" s="16"/>
      <c r="B3" s="36"/>
      <c r="C3" s="36"/>
      <c r="D3" s="2">
        <v>2017</v>
      </c>
      <c r="E3" s="63">
        <v>2018</v>
      </c>
      <c r="F3" s="2">
        <v>2019</v>
      </c>
      <c r="G3" s="2">
        <v>2020</v>
      </c>
      <c r="H3" s="2">
        <v>2021</v>
      </c>
      <c r="I3" s="2">
        <v>2022</v>
      </c>
      <c r="J3" s="2">
        <v>2023</v>
      </c>
      <c r="K3" s="2">
        <v>2024</v>
      </c>
      <c r="L3" s="2">
        <v>2025</v>
      </c>
      <c r="M3" s="2">
        <v>2026</v>
      </c>
      <c r="N3" s="2">
        <v>2027</v>
      </c>
      <c r="O3" s="17">
        <v>2028</v>
      </c>
    </row>
    <row r="4" spans="1:15" ht="15.75" customHeight="1" x14ac:dyDescent="0.35">
      <c r="A4" s="18" t="s">
        <v>57</v>
      </c>
      <c r="B4" s="4"/>
      <c r="C4" s="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62" customFormat="1" ht="15.75" customHeight="1" x14ac:dyDescent="0.35">
      <c r="A5" s="58" t="s">
        <v>58</v>
      </c>
      <c r="B5" s="59"/>
      <c r="C5" s="59"/>
      <c r="D5" s="60">
        <f>Overview!E19</f>
        <v>250020</v>
      </c>
      <c r="E5" s="60">
        <f>+D5</f>
        <v>250020</v>
      </c>
      <c r="F5" s="60">
        <f t="shared" ref="F5:O6" si="0">E5*101%</f>
        <v>252520.2</v>
      </c>
      <c r="G5" s="60">
        <f t="shared" si="0"/>
        <v>255045.402</v>
      </c>
      <c r="H5" s="60">
        <f t="shared" si="0"/>
        <v>257595.85602000001</v>
      </c>
      <c r="I5" s="60">
        <f t="shared" si="0"/>
        <v>260171.81458020001</v>
      </c>
      <c r="J5" s="60">
        <f t="shared" si="0"/>
        <v>262773.53272600198</v>
      </c>
      <c r="K5" s="60">
        <f t="shared" si="0"/>
        <v>265401.26805326203</v>
      </c>
      <c r="L5" s="60">
        <f t="shared" si="0"/>
        <v>268055.28073379467</v>
      </c>
      <c r="M5" s="60">
        <f t="shared" si="0"/>
        <v>270735.83354113263</v>
      </c>
      <c r="N5" s="60">
        <f t="shared" ref="N5" si="1">M5*103%</f>
        <v>278857.90854736662</v>
      </c>
      <c r="O5" s="61">
        <f>N5*101%</f>
        <v>281646.48763284029</v>
      </c>
    </row>
    <row r="6" spans="1:15" s="62" customFormat="1" ht="15.75" customHeight="1" x14ac:dyDescent="0.35">
      <c r="A6" s="58" t="s">
        <v>59</v>
      </c>
      <c r="B6" s="59"/>
      <c r="C6" s="59"/>
      <c r="D6" s="60" t="e">
        <f>'Data Input'!#REF!</f>
        <v>#REF!</v>
      </c>
      <c r="E6" s="60" t="e">
        <f>D6*101%</f>
        <v>#REF!</v>
      </c>
      <c r="F6" s="60" t="e">
        <f t="shared" si="0"/>
        <v>#REF!</v>
      </c>
      <c r="G6" s="60" t="e">
        <f t="shared" si="0"/>
        <v>#REF!</v>
      </c>
      <c r="H6" s="60" t="e">
        <f t="shared" si="0"/>
        <v>#REF!</v>
      </c>
      <c r="I6" s="60" t="e">
        <f t="shared" si="0"/>
        <v>#REF!</v>
      </c>
      <c r="J6" s="60" t="e">
        <f t="shared" si="0"/>
        <v>#REF!</v>
      </c>
      <c r="K6" s="60" t="e">
        <f t="shared" si="0"/>
        <v>#REF!</v>
      </c>
      <c r="L6" s="60" t="e">
        <f t="shared" si="0"/>
        <v>#REF!</v>
      </c>
      <c r="M6" s="60" t="e">
        <f t="shared" si="0"/>
        <v>#REF!</v>
      </c>
      <c r="N6" s="60" t="e">
        <f t="shared" si="0"/>
        <v>#REF!</v>
      </c>
      <c r="O6" s="61" t="e">
        <f t="shared" si="0"/>
        <v>#REF!</v>
      </c>
    </row>
    <row r="7" spans="1:15" s="62" customFormat="1" ht="15.75" customHeight="1" x14ac:dyDescent="0.35">
      <c r="A7" s="58" t="s">
        <v>60</v>
      </c>
      <c r="B7" s="59"/>
      <c r="C7" s="59"/>
      <c r="D7" s="60">
        <f>((25*21)*12)</f>
        <v>6300</v>
      </c>
      <c r="E7" s="60">
        <f t="shared" ref="E7:O7" si="2">((25*23)*12)</f>
        <v>6900</v>
      </c>
      <c r="F7" s="60">
        <f t="shared" si="2"/>
        <v>6900</v>
      </c>
      <c r="G7" s="60">
        <f t="shared" si="2"/>
        <v>6900</v>
      </c>
      <c r="H7" s="60">
        <f t="shared" si="2"/>
        <v>6900</v>
      </c>
      <c r="I7" s="60">
        <f t="shared" si="2"/>
        <v>6900</v>
      </c>
      <c r="J7" s="60">
        <f t="shared" si="2"/>
        <v>6900</v>
      </c>
      <c r="K7" s="60">
        <f t="shared" si="2"/>
        <v>6900</v>
      </c>
      <c r="L7" s="60">
        <f t="shared" si="2"/>
        <v>6900</v>
      </c>
      <c r="M7" s="60">
        <f t="shared" si="2"/>
        <v>6900</v>
      </c>
      <c r="N7" s="60">
        <f t="shared" si="2"/>
        <v>6900</v>
      </c>
      <c r="O7" s="61">
        <f t="shared" si="2"/>
        <v>6900</v>
      </c>
    </row>
    <row r="8" spans="1:15" s="77" customFormat="1" ht="15.75" customHeight="1" x14ac:dyDescent="0.35">
      <c r="A8" s="19" t="s">
        <v>61</v>
      </c>
      <c r="B8" s="5"/>
      <c r="C8" s="5"/>
      <c r="D8" s="81" t="e">
        <f>'Data Input'!#REF!</f>
        <v>#REF!</v>
      </c>
      <c r="E8" s="81" t="e">
        <f>D8*101%</f>
        <v>#REF!</v>
      </c>
      <c r="F8" s="81" t="e">
        <f t="shared" ref="F8:O8" si="3">E8*101%</f>
        <v>#REF!</v>
      </c>
      <c r="G8" s="81" t="e">
        <f t="shared" si="3"/>
        <v>#REF!</v>
      </c>
      <c r="H8" s="81" t="e">
        <f t="shared" si="3"/>
        <v>#REF!</v>
      </c>
      <c r="I8" s="81" t="e">
        <f t="shared" si="3"/>
        <v>#REF!</v>
      </c>
      <c r="J8" s="81" t="e">
        <f t="shared" si="3"/>
        <v>#REF!</v>
      </c>
      <c r="K8" s="81" t="e">
        <f t="shared" si="3"/>
        <v>#REF!</v>
      </c>
      <c r="L8" s="81" t="e">
        <f t="shared" si="3"/>
        <v>#REF!</v>
      </c>
      <c r="M8" s="81" t="e">
        <f t="shared" si="3"/>
        <v>#REF!</v>
      </c>
      <c r="N8" s="81" t="e">
        <f t="shared" si="3"/>
        <v>#REF!</v>
      </c>
      <c r="O8" s="106" t="e">
        <f t="shared" si="3"/>
        <v>#REF!</v>
      </c>
    </row>
    <row r="9" spans="1:15" ht="15.75" customHeight="1" x14ac:dyDescent="0.35">
      <c r="A9" s="32" t="s">
        <v>62</v>
      </c>
      <c r="B9" s="37"/>
      <c r="C9" s="37"/>
      <c r="D9" s="64" t="e">
        <f t="shared" ref="D9:O9" si="4">SUM(D5:D8)</f>
        <v>#REF!</v>
      </c>
      <c r="E9" s="64" t="e">
        <f t="shared" si="4"/>
        <v>#REF!</v>
      </c>
      <c r="F9" s="64" t="e">
        <f t="shared" si="4"/>
        <v>#REF!</v>
      </c>
      <c r="G9" s="64" t="e">
        <f t="shared" si="4"/>
        <v>#REF!</v>
      </c>
      <c r="H9" s="64" t="e">
        <f t="shared" si="4"/>
        <v>#REF!</v>
      </c>
      <c r="I9" s="64" t="e">
        <f t="shared" si="4"/>
        <v>#REF!</v>
      </c>
      <c r="J9" s="64" t="e">
        <f t="shared" si="4"/>
        <v>#REF!</v>
      </c>
      <c r="K9" s="64" t="e">
        <f t="shared" si="4"/>
        <v>#REF!</v>
      </c>
      <c r="L9" s="64" t="e">
        <f t="shared" si="4"/>
        <v>#REF!</v>
      </c>
      <c r="M9" s="64" t="e">
        <f t="shared" si="4"/>
        <v>#REF!</v>
      </c>
      <c r="N9" s="64" t="e">
        <f t="shared" si="4"/>
        <v>#REF!</v>
      </c>
      <c r="O9" s="65" t="e">
        <f t="shared" si="4"/>
        <v>#REF!</v>
      </c>
    </row>
    <row r="10" spans="1:15" ht="15.75" customHeight="1" x14ac:dyDescent="0.35">
      <c r="A10" s="21"/>
      <c r="B10" s="7"/>
      <c r="C10" s="7"/>
      <c r="D10" s="29"/>
      <c r="E10" s="29"/>
      <c r="F10" s="29"/>
      <c r="G10" s="29"/>
      <c r="H10" s="29"/>
      <c r="I10" s="29"/>
      <c r="J10" s="29"/>
      <c r="K10" s="29"/>
      <c r="L10" s="31"/>
      <c r="M10" s="29"/>
      <c r="N10" s="29"/>
      <c r="O10" s="30"/>
    </row>
    <row r="11" spans="1:15" ht="15.5" x14ac:dyDescent="0.35">
      <c r="A11" s="20" t="s">
        <v>63</v>
      </c>
      <c r="B11" s="6"/>
      <c r="C11" s="6"/>
      <c r="D11" s="29"/>
      <c r="E11" s="29"/>
      <c r="F11" s="29"/>
      <c r="G11" s="29"/>
      <c r="H11" s="29"/>
      <c r="I11" s="29"/>
      <c r="J11" s="29"/>
      <c r="K11" s="29"/>
      <c r="L11" s="31"/>
      <c r="M11" s="29"/>
      <c r="N11" s="29"/>
      <c r="O11" s="30"/>
    </row>
    <row r="12" spans="1:15" ht="15.5" x14ac:dyDescent="0.35">
      <c r="A12" s="22" t="s">
        <v>64</v>
      </c>
      <c r="B12" s="8"/>
      <c r="C12" s="8"/>
      <c r="D12" s="67" t="e">
        <f>'Data Input'!#REF!</f>
        <v>#REF!</v>
      </c>
      <c r="E12" s="67" t="e">
        <f t="shared" ref="E12:O12" si="5">D12*0.03+D12</f>
        <v>#REF!</v>
      </c>
      <c r="F12" s="67" t="e">
        <f t="shared" si="5"/>
        <v>#REF!</v>
      </c>
      <c r="G12" s="67" t="e">
        <f t="shared" si="5"/>
        <v>#REF!</v>
      </c>
      <c r="H12" s="67" t="e">
        <f t="shared" si="5"/>
        <v>#REF!</v>
      </c>
      <c r="I12" s="67" t="e">
        <f t="shared" si="5"/>
        <v>#REF!</v>
      </c>
      <c r="J12" s="67" t="e">
        <f t="shared" si="5"/>
        <v>#REF!</v>
      </c>
      <c r="K12" s="67" t="e">
        <f t="shared" si="5"/>
        <v>#REF!</v>
      </c>
      <c r="L12" s="67" t="e">
        <f t="shared" si="5"/>
        <v>#REF!</v>
      </c>
      <c r="M12" s="67" t="e">
        <f t="shared" si="5"/>
        <v>#REF!</v>
      </c>
      <c r="N12" s="67" t="e">
        <f t="shared" si="5"/>
        <v>#REF!</v>
      </c>
      <c r="O12" s="68" t="e">
        <f t="shared" si="5"/>
        <v>#REF!</v>
      </c>
    </row>
    <row r="13" spans="1:15" ht="15.5" x14ac:dyDescent="0.35">
      <c r="A13" s="23" t="s">
        <v>65</v>
      </c>
      <c r="B13" s="9"/>
      <c r="C13" s="9"/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8">
        <v>0</v>
      </c>
    </row>
    <row r="14" spans="1:15" x14ac:dyDescent="0.35">
      <c r="A14" s="24" t="s">
        <v>66</v>
      </c>
      <c r="B14" s="10"/>
      <c r="C14" s="10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</row>
    <row r="15" spans="1:15" ht="15.5" x14ac:dyDescent="0.35">
      <c r="A15" s="25" t="s">
        <v>67</v>
      </c>
      <c r="B15" s="11"/>
      <c r="C15" s="11"/>
      <c r="D15" s="67" t="e">
        <f>'Data Input'!#REF!</f>
        <v>#REF!</v>
      </c>
      <c r="E15" s="67" t="e">
        <f t="shared" ref="E15:O21" si="6">D15*103%</f>
        <v>#REF!</v>
      </c>
      <c r="F15" s="67" t="e">
        <f t="shared" si="6"/>
        <v>#REF!</v>
      </c>
      <c r="G15" s="67" t="e">
        <f t="shared" si="6"/>
        <v>#REF!</v>
      </c>
      <c r="H15" s="67" t="e">
        <f t="shared" si="6"/>
        <v>#REF!</v>
      </c>
      <c r="I15" s="67" t="e">
        <f t="shared" si="6"/>
        <v>#REF!</v>
      </c>
      <c r="J15" s="67" t="e">
        <f t="shared" si="6"/>
        <v>#REF!</v>
      </c>
      <c r="K15" s="67" t="e">
        <f t="shared" si="6"/>
        <v>#REF!</v>
      </c>
      <c r="L15" s="67" t="e">
        <f t="shared" si="6"/>
        <v>#REF!</v>
      </c>
      <c r="M15" s="67" t="e">
        <f t="shared" si="6"/>
        <v>#REF!</v>
      </c>
      <c r="N15" s="67" t="e">
        <f t="shared" si="6"/>
        <v>#REF!</v>
      </c>
      <c r="O15" s="68" t="e">
        <f t="shared" si="6"/>
        <v>#REF!</v>
      </c>
    </row>
    <row r="16" spans="1:15" ht="15.5" x14ac:dyDescent="0.35">
      <c r="A16" s="25" t="s">
        <v>68</v>
      </c>
      <c r="B16" s="11"/>
      <c r="C16" s="11"/>
      <c r="D16" s="67" t="e">
        <f>'Data Input'!#REF!</f>
        <v>#REF!</v>
      </c>
      <c r="E16" s="67" t="e">
        <f t="shared" si="6"/>
        <v>#REF!</v>
      </c>
      <c r="F16" s="67" t="e">
        <f t="shared" si="6"/>
        <v>#REF!</v>
      </c>
      <c r="G16" s="67" t="e">
        <f t="shared" si="6"/>
        <v>#REF!</v>
      </c>
      <c r="H16" s="67" t="e">
        <f t="shared" si="6"/>
        <v>#REF!</v>
      </c>
      <c r="I16" s="67" t="e">
        <f t="shared" si="6"/>
        <v>#REF!</v>
      </c>
      <c r="J16" s="67" t="e">
        <f t="shared" si="6"/>
        <v>#REF!</v>
      </c>
      <c r="K16" s="67" t="e">
        <f t="shared" si="6"/>
        <v>#REF!</v>
      </c>
      <c r="L16" s="67" t="e">
        <f t="shared" si="6"/>
        <v>#REF!</v>
      </c>
      <c r="M16" s="67" t="e">
        <f t="shared" si="6"/>
        <v>#REF!</v>
      </c>
      <c r="N16" s="67" t="e">
        <f t="shared" si="6"/>
        <v>#REF!</v>
      </c>
      <c r="O16" s="68" t="e">
        <f t="shared" si="6"/>
        <v>#REF!</v>
      </c>
    </row>
    <row r="17" spans="1:16" ht="15.5" x14ac:dyDescent="0.35">
      <c r="A17" s="24" t="s">
        <v>69</v>
      </c>
      <c r="B17" s="10"/>
      <c r="C17" s="10"/>
      <c r="D17" s="67"/>
      <c r="E17" s="67">
        <f t="shared" si="6"/>
        <v>0</v>
      </c>
      <c r="F17" s="67">
        <f t="shared" si="6"/>
        <v>0</v>
      </c>
      <c r="G17" s="67">
        <f t="shared" si="6"/>
        <v>0</v>
      </c>
      <c r="H17" s="67">
        <f t="shared" si="6"/>
        <v>0</v>
      </c>
      <c r="I17" s="67">
        <f t="shared" si="6"/>
        <v>0</v>
      </c>
      <c r="J17" s="67">
        <f t="shared" si="6"/>
        <v>0</v>
      </c>
      <c r="K17" s="67">
        <f t="shared" si="6"/>
        <v>0</v>
      </c>
      <c r="L17" s="67">
        <f t="shared" si="6"/>
        <v>0</v>
      </c>
      <c r="M17" s="67">
        <f t="shared" si="6"/>
        <v>0</v>
      </c>
      <c r="N17" s="67">
        <f t="shared" si="6"/>
        <v>0</v>
      </c>
      <c r="O17" s="68">
        <f t="shared" si="6"/>
        <v>0</v>
      </c>
      <c r="P17" s="306"/>
    </row>
    <row r="18" spans="1:16" ht="15.5" x14ac:dyDescent="0.35">
      <c r="A18" s="25" t="s">
        <v>70</v>
      </c>
      <c r="B18" s="11"/>
      <c r="C18" s="11"/>
      <c r="D18" s="67" t="e">
        <f>'Data Input'!#REF!</f>
        <v>#REF!</v>
      </c>
      <c r="E18" s="67" t="e">
        <f t="shared" si="6"/>
        <v>#REF!</v>
      </c>
      <c r="F18" s="67" t="e">
        <f t="shared" si="6"/>
        <v>#REF!</v>
      </c>
      <c r="G18" s="67" t="e">
        <f t="shared" si="6"/>
        <v>#REF!</v>
      </c>
      <c r="H18" s="67" t="e">
        <f t="shared" si="6"/>
        <v>#REF!</v>
      </c>
      <c r="I18" s="67" t="e">
        <f t="shared" si="6"/>
        <v>#REF!</v>
      </c>
      <c r="J18" s="67" t="e">
        <f t="shared" si="6"/>
        <v>#REF!</v>
      </c>
      <c r="K18" s="67" t="e">
        <f t="shared" si="6"/>
        <v>#REF!</v>
      </c>
      <c r="L18" s="67" t="e">
        <f t="shared" si="6"/>
        <v>#REF!</v>
      </c>
      <c r="M18" s="67" t="e">
        <f t="shared" si="6"/>
        <v>#REF!</v>
      </c>
      <c r="N18" s="67" t="e">
        <f t="shared" si="6"/>
        <v>#REF!</v>
      </c>
      <c r="O18" s="68" t="e">
        <f t="shared" si="6"/>
        <v>#REF!</v>
      </c>
      <c r="P18" s="306"/>
    </row>
    <row r="19" spans="1:16" ht="15.5" x14ac:dyDescent="0.35">
      <c r="A19" s="25" t="s">
        <v>71</v>
      </c>
      <c r="B19" s="11"/>
      <c r="C19" s="11"/>
      <c r="D19" s="67" t="e">
        <f>'Data Input'!#REF!</f>
        <v>#REF!</v>
      </c>
      <c r="E19" s="67" t="e">
        <f t="shared" si="6"/>
        <v>#REF!</v>
      </c>
      <c r="F19" s="67" t="e">
        <f t="shared" si="6"/>
        <v>#REF!</v>
      </c>
      <c r="G19" s="67" t="e">
        <f t="shared" si="6"/>
        <v>#REF!</v>
      </c>
      <c r="H19" s="67" t="e">
        <f t="shared" si="6"/>
        <v>#REF!</v>
      </c>
      <c r="I19" s="67" t="e">
        <f t="shared" si="6"/>
        <v>#REF!</v>
      </c>
      <c r="J19" s="67" t="e">
        <f t="shared" si="6"/>
        <v>#REF!</v>
      </c>
      <c r="K19" s="67" t="e">
        <f t="shared" si="6"/>
        <v>#REF!</v>
      </c>
      <c r="L19" s="67" t="e">
        <f t="shared" si="6"/>
        <v>#REF!</v>
      </c>
      <c r="M19" s="67" t="e">
        <f t="shared" si="6"/>
        <v>#REF!</v>
      </c>
      <c r="N19" s="67" t="e">
        <f t="shared" si="6"/>
        <v>#REF!</v>
      </c>
      <c r="O19" s="68" t="e">
        <f t="shared" si="6"/>
        <v>#REF!</v>
      </c>
      <c r="P19" s="306"/>
    </row>
    <row r="20" spans="1:16" ht="15.5" x14ac:dyDescent="0.35">
      <c r="A20" s="22" t="s">
        <v>72</v>
      </c>
      <c r="B20" s="8"/>
      <c r="C20" s="8"/>
      <c r="D20" s="67" t="e">
        <f>'Data Input'!#REF!</f>
        <v>#REF!</v>
      </c>
      <c r="E20" s="67" t="e">
        <f t="shared" si="6"/>
        <v>#REF!</v>
      </c>
      <c r="F20" s="67" t="e">
        <f t="shared" si="6"/>
        <v>#REF!</v>
      </c>
      <c r="G20" s="67" t="e">
        <f t="shared" si="6"/>
        <v>#REF!</v>
      </c>
      <c r="H20" s="67" t="e">
        <f t="shared" si="6"/>
        <v>#REF!</v>
      </c>
      <c r="I20" s="67" t="e">
        <f t="shared" si="6"/>
        <v>#REF!</v>
      </c>
      <c r="J20" s="67" t="e">
        <f t="shared" si="6"/>
        <v>#REF!</v>
      </c>
      <c r="K20" s="67" t="e">
        <f t="shared" si="6"/>
        <v>#REF!</v>
      </c>
      <c r="L20" s="67" t="e">
        <f t="shared" si="6"/>
        <v>#REF!</v>
      </c>
      <c r="M20" s="67" t="e">
        <f t="shared" si="6"/>
        <v>#REF!</v>
      </c>
      <c r="N20" s="67" t="e">
        <f t="shared" si="6"/>
        <v>#REF!</v>
      </c>
      <c r="O20" s="68" t="e">
        <f t="shared" si="6"/>
        <v>#REF!</v>
      </c>
      <c r="P20" s="306"/>
    </row>
    <row r="21" spans="1:16" ht="15.5" x14ac:dyDescent="0.35">
      <c r="A21" s="22" t="s">
        <v>73</v>
      </c>
      <c r="B21" s="8"/>
      <c r="C21" s="8"/>
      <c r="D21" s="67" t="e">
        <f>'Data Input'!#REF!</f>
        <v>#REF!</v>
      </c>
      <c r="E21" s="67" t="e">
        <f t="shared" si="6"/>
        <v>#REF!</v>
      </c>
      <c r="F21" s="67" t="e">
        <f t="shared" si="6"/>
        <v>#REF!</v>
      </c>
      <c r="G21" s="67" t="e">
        <f t="shared" si="6"/>
        <v>#REF!</v>
      </c>
      <c r="H21" s="67" t="e">
        <f t="shared" si="6"/>
        <v>#REF!</v>
      </c>
      <c r="I21" s="67" t="e">
        <f t="shared" si="6"/>
        <v>#REF!</v>
      </c>
      <c r="J21" s="67" t="e">
        <f t="shared" si="6"/>
        <v>#REF!</v>
      </c>
      <c r="K21" s="67" t="e">
        <f t="shared" si="6"/>
        <v>#REF!</v>
      </c>
      <c r="L21" s="67" t="e">
        <f t="shared" si="6"/>
        <v>#REF!</v>
      </c>
      <c r="M21" s="67" t="e">
        <f t="shared" si="6"/>
        <v>#REF!</v>
      </c>
      <c r="N21" s="67" t="e">
        <f t="shared" si="6"/>
        <v>#REF!</v>
      </c>
      <c r="O21" s="68" t="e">
        <f t="shared" si="6"/>
        <v>#REF!</v>
      </c>
      <c r="P21" s="306"/>
    </row>
    <row r="22" spans="1:16" ht="15.5" x14ac:dyDescent="0.35">
      <c r="A22" s="23" t="s">
        <v>74</v>
      </c>
      <c r="B22" s="9"/>
      <c r="C22" s="9"/>
      <c r="D22" s="71">
        <v>0</v>
      </c>
      <c r="E22" s="71">
        <f>+D22</f>
        <v>0</v>
      </c>
      <c r="F22" s="71">
        <f t="shared" ref="F22:O22" si="7">+E22</f>
        <v>0</v>
      </c>
      <c r="G22" s="71">
        <f t="shared" si="7"/>
        <v>0</v>
      </c>
      <c r="H22" s="71">
        <f t="shared" si="7"/>
        <v>0</v>
      </c>
      <c r="I22" s="71">
        <f t="shared" si="7"/>
        <v>0</v>
      </c>
      <c r="J22" s="71">
        <f t="shared" si="7"/>
        <v>0</v>
      </c>
      <c r="K22" s="71">
        <f t="shared" si="7"/>
        <v>0</v>
      </c>
      <c r="L22" s="71">
        <f t="shared" si="7"/>
        <v>0</v>
      </c>
      <c r="M22" s="71">
        <f t="shared" si="7"/>
        <v>0</v>
      </c>
      <c r="N22" s="71">
        <f t="shared" si="7"/>
        <v>0</v>
      </c>
      <c r="O22" s="72">
        <f t="shared" si="7"/>
        <v>0</v>
      </c>
      <c r="P22" s="306"/>
    </row>
    <row r="23" spans="1:16" ht="15.5" x14ac:dyDescent="0.35">
      <c r="A23" s="33" t="s">
        <v>75</v>
      </c>
      <c r="B23" s="38"/>
      <c r="C23" s="38"/>
      <c r="D23" s="64" t="e">
        <f>SUM(D12:D22)</f>
        <v>#REF!</v>
      </c>
      <c r="E23" s="64" t="e">
        <f t="shared" ref="E23:O23" si="8">SUM(E12:E22)</f>
        <v>#REF!</v>
      </c>
      <c r="F23" s="64" t="e">
        <f t="shared" si="8"/>
        <v>#REF!</v>
      </c>
      <c r="G23" s="64" t="e">
        <f t="shared" si="8"/>
        <v>#REF!</v>
      </c>
      <c r="H23" s="64" t="e">
        <f t="shared" si="8"/>
        <v>#REF!</v>
      </c>
      <c r="I23" s="64" t="e">
        <f t="shared" si="8"/>
        <v>#REF!</v>
      </c>
      <c r="J23" s="64" t="e">
        <f t="shared" si="8"/>
        <v>#REF!</v>
      </c>
      <c r="K23" s="64" t="e">
        <f t="shared" si="8"/>
        <v>#REF!</v>
      </c>
      <c r="L23" s="64" t="e">
        <f t="shared" si="8"/>
        <v>#REF!</v>
      </c>
      <c r="M23" s="64" t="e">
        <f t="shared" si="8"/>
        <v>#REF!</v>
      </c>
      <c r="N23" s="64" t="e">
        <f t="shared" si="8"/>
        <v>#REF!</v>
      </c>
      <c r="O23" s="65" t="e">
        <f t="shared" si="8"/>
        <v>#REF!</v>
      </c>
      <c r="P23" s="306"/>
    </row>
    <row r="24" spans="1:16" ht="15.5" x14ac:dyDescent="0.35">
      <c r="A24" s="33"/>
      <c r="B24" s="38"/>
      <c r="C24" s="38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306"/>
    </row>
    <row r="25" spans="1:16" s="77" customFormat="1" ht="15.5" x14ac:dyDescent="0.35">
      <c r="A25" s="328" t="s">
        <v>76</v>
      </c>
      <c r="B25" s="329"/>
      <c r="C25" s="329"/>
      <c r="D25" s="73" t="e">
        <f t="shared" ref="D25:O25" si="9">D9-D23</f>
        <v>#REF!</v>
      </c>
      <c r="E25" s="73" t="e">
        <f t="shared" si="9"/>
        <v>#REF!</v>
      </c>
      <c r="F25" s="73" t="e">
        <f t="shared" si="9"/>
        <v>#REF!</v>
      </c>
      <c r="G25" s="73" t="e">
        <f t="shared" si="9"/>
        <v>#REF!</v>
      </c>
      <c r="H25" s="73" t="e">
        <f t="shared" si="9"/>
        <v>#REF!</v>
      </c>
      <c r="I25" s="73" t="e">
        <f t="shared" si="9"/>
        <v>#REF!</v>
      </c>
      <c r="J25" s="73" t="e">
        <f t="shared" si="9"/>
        <v>#REF!</v>
      </c>
      <c r="K25" s="73" t="e">
        <f t="shared" si="9"/>
        <v>#REF!</v>
      </c>
      <c r="L25" s="73" t="e">
        <f t="shared" si="9"/>
        <v>#REF!</v>
      </c>
      <c r="M25" s="73" t="e">
        <f t="shared" si="9"/>
        <v>#REF!</v>
      </c>
      <c r="N25" s="73" t="e">
        <f t="shared" si="9"/>
        <v>#REF!</v>
      </c>
      <c r="O25" s="74" t="e">
        <f t="shared" si="9"/>
        <v>#REF!</v>
      </c>
      <c r="P25" s="306"/>
    </row>
    <row r="26" spans="1:16" s="62" customFormat="1" ht="15.5" x14ac:dyDescent="0.35">
      <c r="A26" s="86" t="s">
        <v>77</v>
      </c>
      <c r="B26" s="87"/>
      <c r="C26" s="87"/>
      <c r="D26" s="107">
        <f>(56*26)*12</f>
        <v>17472</v>
      </c>
      <c r="E26" s="107">
        <f t="shared" ref="E26:O26" si="10">(56*26)*12</f>
        <v>17472</v>
      </c>
      <c r="F26" s="107">
        <f t="shared" si="10"/>
        <v>17472</v>
      </c>
      <c r="G26" s="107">
        <f t="shared" si="10"/>
        <v>17472</v>
      </c>
      <c r="H26" s="107">
        <f t="shared" si="10"/>
        <v>17472</v>
      </c>
      <c r="I26" s="107">
        <f t="shared" si="10"/>
        <v>17472</v>
      </c>
      <c r="J26" s="107">
        <f t="shared" si="10"/>
        <v>17472</v>
      </c>
      <c r="K26" s="107">
        <f t="shared" si="10"/>
        <v>17472</v>
      </c>
      <c r="L26" s="107">
        <f t="shared" si="10"/>
        <v>17472</v>
      </c>
      <c r="M26" s="107">
        <f t="shared" si="10"/>
        <v>17472</v>
      </c>
      <c r="N26" s="107">
        <f t="shared" si="10"/>
        <v>17472</v>
      </c>
      <c r="O26" s="108">
        <f t="shared" si="10"/>
        <v>17472</v>
      </c>
    </row>
    <row r="27" spans="1:16" s="85" customFormat="1" ht="15.5" x14ac:dyDescent="0.35">
      <c r="A27" s="133"/>
      <c r="B27" s="83"/>
      <c r="C27" s="83"/>
      <c r="D27" s="84" t="e">
        <f>D25-D26</f>
        <v>#REF!</v>
      </c>
      <c r="E27" s="84" t="e">
        <f t="shared" ref="E27:O27" si="11">E25-E26</f>
        <v>#REF!</v>
      </c>
      <c r="F27" s="84" t="e">
        <f t="shared" si="11"/>
        <v>#REF!</v>
      </c>
      <c r="G27" s="84" t="e">
        <f t="shared" si="11"/>
        <v>#REF!</v>
      </c>
      <c r="H27" s="84" t="e">
        <f t="shared" si="11"/>
        <v>#REF!</v>
      </c>
      <c r="I27" s="84" t="e">
        <f t="shared" si="11"/>
        <v>#REF!</v>
      </c>
      <c r="J27" s="84" t="e">
        <f t="shared" si="11"/>
        <v>#REF!</v>
      </c>
      <c r="K27" s="84" t="e">
        <f t="shared" si="11"/>
        <v>#REF!</v>
      </c>
      <c r="L27" s="84" t="e">
        <f t="shared" si="11"/>
        <v>#REF!</v>
      </c>
      <c r="M27" s="84" t="e">
        <f t="shared" si="11"/>
        <v>#REF!</v>
      </c>
      <c r="N27" s="84" t="e">
        <f t="shared" si="11"/>
        <v>#REF!</v>
      </c>
      <c r="O27" s="134" t="e">
        <f t="shared" si="11"/>
        <v>#REF!</v>
      </c>
    </row>
    <row r="28" spans="1:16" s="77" customFormat="1" ht="15.5" x14ac:dyDescent="0.35">
      <c r="A28" s="328"/>
      <c r="B28" s="329"/>
      <c r="C28" s="32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0"/>
      <c r="P28" s="306"/>
    </row>
    <row r="29" spans="1:16" s="77" customFormat="1" ht="16" thickBot="1" x14ac:dyDescent="0.4">
      <c r="A29" s="111" t="s">
        <v>97</v>
      </c>
      <c r="B29" s="125"/>
      <c r="C29" s="329"/>
      <c r="D29" s="88" t="e">
        <f>+D27</f>
        <v>#REF!</v>
      </c>
      <c r="E29" s="88" t="e">
        <f>D29+E27</f>
        <v>#REF!</v>
      </c>
      <c r="F29" s="88" t="e">
        <f t="shared" ref="F29:O29" si="12">E29+F27</f>
        <v>#REF!</v>
      </c>
      <c r="G29" s="88" t="e">
        <f t="shared" si="12"/>
        <v>#REF!</v>
      </c>
      <c r="H29" s="88" t="e">
        <f t="shared" si="12"/>
        <v>#REF!</v>
      </c>
      <c r="I29" s="88" t="e">
        <f t="shared" si="12"/>
        <v>#REF!</v>
      </c>
      <c r="J29" s="88" t="e">
        <f t="shared" si="12"/>
        <v>#REF!</v>
      </c>
      <c r="K29" s="88" t="e">
        <f t="shared" si="12"/>
        <v>#REF!</v>
      </c>
      <c r="L29" s="88" t="e">
        <f t="shared" si="12"/>
        <v>#REF!</v>
      </c>
      <c r="M29" s="88" t="e">
        <f t="shared" si="12"/>
        <v>#REF!</v>
      </c>
      <c r="N29" s="88" t="e">
        <f t="shared" si="12"/>
        <v>#REF!</v>
      </c>
      <c r="O29" s="65" t="e">
        <f t="shared" si="12"/>
        <v>#REF!</v>
      </c>
      <c r="P29" s="306"/>
    </row>
    <row r="30" spans="1:16" s="77" customFormat="1" ht="16" thickTop="1" x14ac:dyDescent="0.35">
      <c r="A30" s="328"/>
      <c r="B30" s="329"/>
      <c r="C30" s="329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  <c r="P30" s="327"/>
    </row>
    <row r="31" spans="1:16" s="77" customFormat="1" ht="15.5" x14ac:dyDescent="0.35">
      <c r="A31" s="322" t="s">
        <v>80</v>
      </c>
      <c r="B31" s="321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06"/>
    </row>
    <row r="32" spans="1:16" s="77" customFormat="1" ht="15.5" x14ac:dyDescent="0.35">
      <c r="A32" s="516" t="s">
        <v>81</v>
      </c>
      <c r="B32" s="516"/>
      <c r="C32" s="113">
        <f>1216142-750000</f>
        <v>466142</v>
      </c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06"/>
    </row>
    <row r="33" spans="1:16" s="77" customFormat="1" ht="15.5" x14ac:dyDescent="0.35">
      <c r="A33" s="517" t="s">
        <v>82</v>
      </c>
      <c r="B33" s="517"/>
      <c r="C33" s="324"/>
      <c r="D33" s="180" t="e">
        <f>-D27</f>
        <v>#REF!</v>
      </c>
      <c r="E33" s="180" t="e">
        <f t="shared" ref="E33:H33" si="13">-E27</f>
        <v>#REF!</v>
      </c>
      <c r="F33" s="180" t="e">
        <f t="shared" si="13"/>
        <v>#REF!</v>
      </c>
      <c r="G33" s="180" t="e">
        <f t="shared" si="13"/>
        <v>#REF!</v>
      </c>
      <c r="H33" s="180" t="e">
        <f t="shared" si="13"/>
        <v>#REF!</v>
      </c>
      <c r="I33" s="180" t="e">
        <f>-H34</f>
        <v>#REF!</v>
      </c>
      <c r="J33" s="180">
        <v>0</v>
      </c>
      <c r="K33" s="180">
        <v>0</v>
      </c>
      <c r="L33" s="180">
        <v>0</v>
      </c>
      <c r="M33" s="180">
        <v>0</v>
      </c>
      <c r="N33" s="180">
        <v>0</v>
      </c>
      <c r="O33" s="180">
        <v>0</v>
      </c>
      <c r="P33" s="181" t="e">
        <f>SUM(D33:O33)</f>
        <v>#REF!</v>
      </c>
    </row>
    <row r="34" spans="1:16" s="77" customFormat="1" ht="15.5" x14ac:dyDescent="0.35">
      <c r="A34" s="518" t="s">
        <v>83</v>
      </c>
      <c r="B34" s="518"/>
      <c r="C34" s="329"/>
      <c r="D34" s="35" t="e">
        <f>C32+D33</f>
        <v>#REF!</v>
      </c>
      <c r="E34" s="35" t="e">
        <f>D34+E33</f>
        <v>#REF!</v>
      </c>
      <c r="F34" s="35" t="e">
        <f>E34+F33</f>
        <v>#REF!</v>
      </c>
      <c r="G34" s="35" t="e">
        <f>F34+G33</f>
        <v>#REF!</v>
      </c>
      <c r="H34" s="35" t="e">
        <f>G34+H33</f>
        <v>#REF!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181"/>
    </row>
    <row r="35" spans="1:16" s="77" customFormat="1" ht="15.5" x14ac:dyDescent="0.35">
      <c r="A35" s="520" t="s">
        <v>84</v>
      </c>
      <c r="B35" s="520"/>
      <c r="C35" s="180">
        <f>26*6000</f>
        <v>156000</v>
      </c>
      <c r="D35" s="180">
        <v>0</v>
      </c>
      <c r="E35" s="180">
        <v>0</v>
      </c>
      <c r="F35" s="180">
        <v>0</v>
      </c>
      <c r="G35" s="180">
        <v>0</v>
      </c>
      <c r="H35" s="180" t="e">
        <f>-(H27+H33)</f>
        <v>#REF!</v>
      </c>
      <c r="I35" s="180" t="e">
        <f>-(I27+I33)</f>
        <v>#REF!</v>
      </c>
      <c r="J35" s="180" t="e">
        <f>-J27</f>
        <v>#REF!</v>
      </c>
      <c r="K35" s="180" t="e">
        <f>-(C35+I35+J35)</f>
        <v>#REF!</v>
      </c>
      <c r="L35" s="180">
        <v>0</v>
      </c>
      <c r="M35" s="180">
        <v>0</v>
      </c>
      <c r="N35" s="180">
        <v>0</v>
      </c>
      <c r="O35" s="180">
        <v>0</v>
      </c>
      <c r="P35" s="181" t="e">
        <f t="shared" ref="P35:P40" si="14">SUM(D35:O35)</f>
        <v>#REF!</v>
      </c>
    </row>
    <row r="36" spans="1:16" s="77" customFormat="1" ht="15.5" x14ac:dyDescent="0.35">
      <c r="A36" s="521" t="s">
        <v>85</v>
      </c>
      <c r="B36" s="521"/>
      <c r="C36" s="521"/>
      <c r="D36" s="35">
        <f>C35+D35</f>
        <v>156000</v>
      </c>
      <c r="E36" s="35">
        <f>D36+E35</f>
        <v>156000</v>
      </c>
      <c r="F36" s="35">
        <f t="shared" ref="F36:O36" si="15">E36+F35</f>
        <v>156000</v>
      </c>
      <c r="G36" s="35">
        <f t="shared" si="15"/>
        <v>156000</v>
      </c>
      <c r="H36" s="35" t="e">
        <f t="shared" si="15"/>
        <v>#REF!</v>
      </c>
      <c r="I36" s="35" t="e">
        <f t="shared" si="15"/>
        <v>#REF!</v>
      </c>
      <c r="J36" s="35" t="e">
        <f t="shared" si="15"/>
        <v>#REF!</v>
      </c>
      <c r="K36" s="35" t="e">
        <f t="shared" si="15"/>
        <v>#REF!</v>
      </c>
      <c r="L36" s="35" t="e">
        <f t="shared" si="15"/>
        <v>#REF!</v>
      </c>
      <c r="M36" s="35" t="e">
        <f t="shared" si="15"/>
        <v>#REF!</v>
      </c>
      <c r="N36" s="35" t="e">
        <f t="shared" si="15"/>
        <v>#REF!</v>
      </c>
      <c r="O36" s="35" t="e">
        <f t="shared" si="15"/>
        <v>#REF!</v>
      </c>
      <c r="P36" s="181"/>
    </row>
    <row r="37" spans="1:16" s="77" customFormat="1" ht="15.5" x14ac:dyDescent="0.35">
      <c r="A37" s="520" t="s">
        <v>86</v>
      </c>
      <c r="B37" s="520"/>
      <c r="C37" s="180">
        <v>0</v>
      </c>
      <c r="D37" s="170">
        <v>0</v>
      </c>
      <c r="E37" s="170">
        <v>0</v>
      </c>
      <c r="F37" s="170">
        <v>0</v>
      </c>
      <c r="G37" s="170">
        <v>0</v>
      </c>
      <c r="H37" s="170">
        <v>0</v>
      </c>
      <c r="I37" s="180">
        <v>0</v>
      </c>
      <c r="J37" s="180">
        <v>0</v>
      </c>
      <c r="K37" s="180" t="e">
        <f>-(K27+K35)</f>
        <v>#REF!</v>
      </c>
      <c r="L37" s="180" t="e">
        <f>-(C37+K37)</f>
        <v>#REF!</v>
      </c>
      <c r="M37" s="180">
        <v>0</v>
      </c>
      <c r="N37" s="180">
        <v>0</v>
      </c>
      <c r="O37" s="180">
        <v>0</v>
      </c>
      <c r="P37" s="181" t="e">
        <f t="shared" si="14"/>
        <v>#REF!</v>
      </c>
    </row>
    <row r="38" spans="1:16" s="77" customFormat="1" ht="15.5" x14ac:dyDescent="0.35">
      <c r="A38" s="522" t="s">
        <v>87</v>
      </c>
      <c r="B38" s="522"/>
      <c r="C38" s="522"/>
      <c r="D38" s="35">
        <f>C37+D37</f>
        <v>0</v>
      </c>
      <c r="E38" s="35">
        <f>D38+E37</f>
        <v>0</v>
      </c>
      <c r="F38" s="35">
        <f t="shared" ref="F38:O38" si="16">E38+F37</f>
        <v>0</v>
      </c>
      <c r="G38" s="35">
        <f t="shared" si="16"/>
        <v>0</v>
      </c>
      <c r="H38" s="35">
        <f t="shared" si="16"/>
        <v>0</v>
      </c>
      <c r="I38" s="35">
        <f t="shared" si="16"/>
        <v>0</v>
      </c>
      <c r="J38" s="35">
        <f t="shared" si="16"/>
        <v>0</v>
      </c>
      <c r="K38" s="35" t="e">
        <f t="shared" si="16"/>
        <v>#REF!</v>
      </c>
      <c r="L38" s="35" t="e">
        <f t="shared" si="16"/>
        <v>#REF!</v>
      </c>
      <c r="M38" s="35" t="e">
        <f t="shared" si="16"/>
        <v>#REF!</v>
      </c>
      <c r="N38" s="35" t="e">
        <f t="shared" si="16"/>
        <v>#REF!</v>
      </c>
      <c r="O38" s="35" t="e">
        <f t="shared" si="16"/>
        <v>#REF!</v>
      </c>
      <c r="P38" s="181"/>
    </row>
    <row r="39" spans="1:16" s="77" customFormat="1" ht="15.5" x14ac:dyDescent="0.35">
      <c r="A39" s="39"/>
      <c r="B39" s="39"/>
      <c r="C39" s="39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181"/>
    </row>
    <row r="40" spans="1:16" s="77" customFormat="1" ht="15" thickBot="1" x14ac:dyDescent="0.4">
      <c r="A40" s="179" t="s">
        <v>88</v>
      </c>
      <c r="B40" s="182"/>
      <c r="C40" s="182"/>
      <c r="D40" s="105" t="e">
        <f>D27+D33+D35+D37</f>
        <v>#REF!</v>
      </c>
      <c r="E40" s="105" t="e">
        <f t="shared" ref="E40:O40" si="17">E27+E33+E35+E37</f>
        <v>#REF!</v>
      </c>
      <c r="F40" s="105" t="e">
        <f t="shared" si="17"/>
        <v>#REF!</v>
      </c>
      <c r="G40" s="105" t="e">
        <f t="shared" si="17"/>
        <v>#REF!</v>
      </c>
      <c r="H40" s="105" t="e">
        <f t="shared" si="17"/>
        <v>#REF!</v>
      </c>
      <c r="I40" s="105" t="e">
        <f t="shared" si="17"/>
        <v>#REF!</v>
      </c>
      <c r="J40" s="105" t="e">
        <f t="shared" si="17"/>
        <v>#REF!</v>
      </c>
      <c r="K40" s="105" t="e">
        <f t="shared" si="17"/>
        <v>#REF!</v>
      </c>
      <c r="L40" s="105" t="e">
        <f t="shared" si="17"/>
        <v>#REF!</v>
      </c>
      <c r="M40" s="105" t="e">
        <f t="shared" si="17"/>
        <v>#REF!</v>
      </c>
      <c r="N40" s="105" t="e">
        <f t="shared" si="17"/>
        <v>#REF!</v>
      </c>
      <c r="O40" s="105" t="e">
        <f t="shared" si="17"/>
        <v>#REF!</v>
      </c>
      <c r="P40" s="181" t="e">
        <f t="shared" si="14"/>
        <v>#REF!</v>
      </c>
    </row>
    <row r="41" spans="1:16" ht="15.5" thickTop="1" thickBot="1" x14ac:dyDescent="0.4">
      <c r="A41" s="138"/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120"/>
      <c r="P41" s="327"/>
    </row>
    <row r="42" spans="1:16" ht="15.5" x14ac:dyDescent="0.35">
      <c r="A42" s="329" t="s">
        <v>99</v>
      </c>
      <c r="B42" s="327"/>
      <c r="C42" s="327"/>
      <c r="D42" s="113" t="e">
        <f>D27-C33</f>
        <v>#REF!</v>
      </c>
      <c r="E42" s="113" t="e">
        <f>D42+E27</f>
        <v>#REF!</v>
      </c>
      <c r="F42" s="113" t="e">
        <f t="shared" ref="F42:O42" si="18">E42+F27</f>
        <v>#REF!</v>
      </c>
      <c r="G42" s="113" t="e">
        <f t="shared" si="18"/>
        <v>#REF!</v>
      </c>
      <c r="H42" s="113" t="e">
        <f t="shared" si="18"/>
        <v>#REF!</v>
      </c>
      <c r="I42" s="113" t="e">
        <f t="shared" si="18"/>
        <v>#REF!</v>
      </c>
      <c r="J42" s="113" t="e">
        <f t="shared" si="18"/>
        <v>#REF!</v>
      </c>
      <c r="K42" s="113" t="e">
        <f t="shared" si="18"/>
        <v>#REF!</v>
      </c>
      <c r="L42" s="113" t="e">
        <f t="shared" si="18"/>
        <v>#REF!</v>
      </c>
      <c r="M42" s="113" t="e">
        <f t="shared" si="18"/>
        <v>#REF!</v>
      </c>
      <c r="N42" s="113" t="e">
        <f t="shared" si="18"/>
        <v>#REF!</v>
      </c>
      <c r="O42" s="113" t="e">
        <f t="shared" si="18"/>
        <v>#REF!</v>
      </c>
      <c r="P42" s="327"/>
    </row>
    <row r="43" spans="1:16" s="104" customFormat="1" ht="15.5" x14ac:dyDescent="0.35">
      <c r="A43" s="329" t="s">
        <v>100</v>
      </c>
      <c r="B43" s="327"/>
      <c r="C43" s="327"/>
      <c r="D43" s="113" t="e">
        <f>D27-C35</f>
        <v>#REF!</v>
      </c>
      <c r="E43" s="113" t="e">
        <f>D43+E27</f>
        <v>#REF!</v>
      </c>
      <c r="F43" s="113" t="e">
        <f t="shared" ref="F43:O43" si="19">E43+F27</f>
        <v>#REF!</v>
      </c>
      <c r="G43" s="113" t="e">
        <f t="shared" si="19"/>
        <v>#REF!</v>
      </c>
      <c r="H43" s="113" t="e">
        <f t="shared" si="19"/>
        <v>#REF!</v>
      </c>
      <c r="I43" s="113" t="e">
        <f t="shared" si="19"/>
        <v>#REF!</v>
      </c>
      <c r="J43" s="113" t="e">
        <f t="shared" si="19"/>
        <v>#REF!</v>
      </c>
      <c r="K43" s="113" t="e">
        <f t="shared" si="19"/>
        <v>#REF!</v>
      </c>
      <c r="L43" s="113" t="e">
        <f t="shared" si="19"/>
        <v>#REF!</v>
      </c>
      <c r="M43" s="113" t="e">
        <f t="shared" si="19"/>
        <v>#REF!</v>
      </c>
      <c r="N43" s="113" t="e">
        <f t="shared" si="19"/>
        <v>#REF!</v>
      </c>
      <c r="O43" s="113" t="e">
        <f t="shared" si="19"/>
        <v>#REF!</v>
      </c>
      <c r="P43" s="327"/>
    </row>
    <row r="44" spans="1:16" ht="15.5" x14ac:dyDescent="0.35">
      <c r="A44" s="321"/>
      <c r="B44" s="321"/>
      <c r="C44" s="306"/>
      <c r="D44" s="113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112"/>
      <c r="P44" s="306"/>
    </row>
    <row r="45" spans="1:16" ht="15.5" x14ac:dyDescent="0.35">
      <c r="A45" s="328"/>
      <c r="B45" s="329"/>
      <c r="C45" s="329"/>
      <c r="D45" s="327" t="s">
        <v>92</v>
      </c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</row>
    <row r="46" spans="1:16" ht="15.5" x14ac:dyDescent="0.35">
      <c r="A46" s="328"/>
      <c r="B46" s="329"/>
      <c r="C46" s="329"/>
      <c r="D46" s="327" t="s">
        <v>93</v>
      </c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</row>
    <row r="47" spans="1:16" ht="15.5" x14ac:dyDescent="0.35">
      <c r="A47" s="328"/>
      <c r="B47" s="329"/>
      <c r="C47" s="329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306"/>
    </row>
    <row r="48" spans="1:16" ht="15.5" x14ac:dyDescent="0.35">
      <c r="A48" s="15"/>
      <c r="B48" s="1"/>
      <c r="C48" s="1"/>
      <c r="D48" s="67"/>
      <c r="E48" s="67"/>
      <c r="F48" s="67"/>
      <c r="G48" s="67"/>
      <c r="H48" s="67"/>
      <c r="I48" s="67"/>
      <c r="J48" s="75"/>
      <c r="K48" s="67"/>
      <c r="L48" s="67"/>
      <c r="M48" s="67"/>
      <c r="N48" s="67"/>
      <c r="O48" s="67"/>
      <c r="P48" s="306"/>
    </row>
    <row r="49" spans="1:16" x14ac:dyDescent="0.35">
      <c r="A49" s="306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</row>
    <row r="50" spans="1:16" x14ac:dyDescent="0.35">
      <c r="A50" s="306"/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</row>
    <row r="51" spans="1:16" x14ac:dyDescent="0.35">
      <c r="A51" s="12"/>
      <c r="B51" s="12"/>
      <c r="C51" s="12"/>
      <c r="D51" s="495"/>
      <c r="E51" s="495"/>
      <c r="F51" s="495"/>
      <c r="G51" s="495"/>
      <c r="H51" s="495"/>
      <c r="I51" s="495"/>
      <c r="J51" s="306"/>
      <c r="K51" s="306"/>
      <c r="L51" s="306"/>
      <c r="M51" s="306"/>
      <c r="N51" s="306"/>
      <c r="O51" s="306"/>
      <c r="P51" s="306"/>
    </row>
    <row r="52" spans="1:16" x14ac:dyDescent="0.35">
      <c r="A52" s="12"/>
      <c r="B52" s="12"/>
      <c r="C52" s="12"/>
      <c r="D52" s="495"/>
      <c r="E52" s="495"/>
      <c r="F52" s="495"/>
      <c r="G52" s="495"/>
      <c r="H52" s="306"/>
      <c r="I52" s="306"/>
      <c r="J52" s="306"/>
      <c r="K52" s="306"/>
      <c r="L52" s="306"/>
      <c r="M52" s="306"/>
      <c r="N52" s="306"/>
      <c r="O52" s="306"/>
      <c r="P52" s="306"/>
    </row>
    <row r="53" spans="1:16" x14ac:dyDescent="0.35">
      <c r="A53" s="12"/>
      <c r="B53" s="12"/>
      <c r="C53" s="12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</row>
    <row r="55" spans="1:16" x14ac:dyDescent="0.35">
      <c r="A55" s="8"/>
      <c r="B55" s="8"/>
      <c r="C55" s="8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</row>
    <row r="56" spans="1:16" x14ac:dyDescent="0.35">
      <c r="A56" s="9"/>
      <c r="B56" s="9"/>
      <c r="C56" s="9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</row>
    <row r="57" spans="1:16" x14ac:dyDescent="0.35">
      <c r="A57" s="9"/>
      <c r="B57" s="9"/>
      <c r="C57" s="9"/>
      <c r="D57" s="306"/>
      <c r="E57" s="306"/>
      <c r="F57" s="306"/>
      <c r="G57" s="13"/>
      <c r="H57" s="14"/>
      <c r="I57" s="26"/>
      <c r="J57" s="26"/>
      <c r="K57" s="26"/>
      <c r="L57" s="26"/>
      <c r="M57" s="26"/>
      <c r="N57" s="26"/>
      <c r="O57" s="327"/>
      <c r="P57" s="306"/>
    </row>
    <row r="58" spans="1:16" x14ac:dyDescent="0.35">
      <c r="A58" s="10"/>
      <c r="B58" s="10"/>
      <c r="C58" s="10"/>
      <c r="D58" s="306"/>
      <c r="E58" s="306"/>
      <c r="F58" s="306"/>
      <c r="G58" s="306"/>
      <c r="H58" s="35"/>
      <c r="I58" s="306"/>
      <c r="J58" s="306"/>
      <c r="K58" s="306"/>
      <c r="L58" s="306"/>
      <c r="M58" s="306"/>
      <c r="N58" s="306"/>
      <c r="O58" s="327"/>
      <c r="P58" s="306"/>
    </row>
    <row r="59" spans="1:16" x14ac:dyDescent="0.35">
      <c r="A59" s="11"/>
      <c r="B59" s="11"/>
      <c r="C59" s="11"/>
      <c r="D59" s="306"/>
      <c r="E59" s="306"/>
      <c r="F59" s="306"/>
      <c r="G59" s="306"/>
      <c r="H59" s="14"/>
      <c r="I59" s="306"/>
      <c r="J59" s="306"/>
      <c r="K59" s="306"/>
      <c r="L59" s="306"/>
      <c r="M59" s="306"/>
      <c r="N59" s="306"/>
      <c r="O59" s="327"/>
      <c r="P59" s="306"/>
    </row>
    <row r="60" spans="1:16" x14ac:dyDescent="0.35">
      <c r="A60" s="11"/>
      <c r="B60" s="11"/>
      <c r="C60" s="11"/>
      <c r="D60" s="306"/>
      <c r="E60" s="306"/>
      <c r="F60" s="306"/>
      <c r="G60" s="306"/>
      <c r="H60" s="14"/>
      <c r="I60" s="306"/>
      <c r="J60" s="306"/>
      <c r="K60" s="306"/>
      <c r="L60" s="306"/>
      <c r="M60" s="306"/>
      <c r="N60" s="306"/>
      <c r="O60" s="327"/>
      <c r="P60" s="306"/>
    </row>
    <row r="61" spans="1:16" x14ac:dyDescent="0.35">
      <c r="A61" s="10"/>
      <c r="B61" s="10"/>
      <c r="C61" s="10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27"/>
      <c r="P61" s="306"/>
    </row>
    <row r="62" spans="1:16" x14ac:dyDescent="0.35">
      <c r="A62" s="10"/>
      <c r="B62" s="10"/>
      <c r="C62" s="10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27"/>
      <c r="P62" s="306"/>
    </row>
  </sheetData>
  <mergeCells count="11">
    <mergeCell ref="A1:O1"/>
    <mergeCell ref="A2:O2"/>
    <mergeCell ref="D51:I51"/>
    <mergeCell ref="D52:G52"/>
    <mergeCell ref="A35:B35"/>
    <mergeCell ref="A36:C36"/>
    <mergeCell ref="A37:B37"/>
    <mergeCell ref="A38:C38"/>
    <mergeCell ref="A32:B32"/>
    <mergeCell ref="A33:B33"/>
    <mergeCell ref="A34:B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P62"/>
  <sheetViews>
    <sheetView topLeftCell="D1" zoomScale="80" zoomScaleNormal="80" workbookViewId="0">
      <selection sqref="A1:O1"/>
    </sheetView>
  </sheetViews>
  <sheetFormatPr defaultColWidth="9.1796875" defaultRowHeight="14.5" x14ac:dyDescent="0.35"/>
  <cols>
    <col min="1" max="1" width="38.1796875" style="46" customWidth="1"/>
    <col min="2" max="2" width="18.7265625" style="104" customWidth="1"/>
    <col min="3" max="3" width="12.7265625" style="46" customWidth="1"/>
    <col min="4" max="15" width="15.7265625" style="46" customWidth="1"/>
    <col min="16" max="16384" width="9.1796875" style="46"/>
  </cols>
  <sheetData>
    <row r="1" spans="1:15" ht="18.5" x14ac:dyDescent="0.45">
      <c r="A1" s="525" t="s">
        <v>54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8"/>
    </row>
    <row r="2" spans="1:15" ht="15.5" x14ac:dyDescent="0.35">
      <c r="A2" s="527" t="s">
        <v>102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29"/>
    </row>
    <row r="3" spans="1:15" ht="15.75" customHeight="1" thickBot="1" x14ac:dyDescent="0.4">
      <c r="A3" s="16"/>
      <c r="B3" s="36"/>
      <c r="C3" s="36"/>
      <c r="D3" s="2">
        <v>2017</v>
      </c>
      <c r="E3" s="63">
        <v>2018</v>
      </c>
      <c r="F3" s="2">
        <v>2019</v>
      </c>
      <c r="G3" s="2">
        <v>2020</v>
      </c>
      <c r="H3" s="2">
        <v>2021</v>
      </c>
      <c r="I3" s="2">
        <v>2022</v>
      </c>
      <c r="J3" s="2">
        <v>2023</v>
      </c>
      <c r="K3" s="2">
        <v>2024</v>
      </c>
      <c r="L3" s="2">
        <v>2025</v>
      </c>
      <c r="M3" s="2">
        <v>2026</v>
      </c>
      <c r="N3" s="2">
        <v>2027</v>
      </c>
      <c r="O3" s="17">
        <v>2028</v>
      </c>
    </row>
    <row r="4" spans="1:15" ht="15.75" customHeight="1" x14ac:dyDescent="0.35">
      <c r="A4" s="18" t="s">
        <v>57</v>
      </c>
      <c r="B4" s="4"/>
      <c r="C4" s="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62" customFormat="1" ht="15.75" customHeight="1" x14ac:dyDescent="0.35">
      <c r="A5" s="58" t="s">
        <v>58</v>
      </c>
      <c r="B5" s="59"/>
      <c r="C5" s="59"/>
      <c r="D5" s="60">
        <f>Overview!E21</f>
        <v>250020</v>
      </c>
      <c r="E5" s="60">
        <f>+D5</f>
        <v>250020</v>
      </c>
      <c r="F5" s="60">
        <f t="shared" ref="F5:O6" si="0">E5*101%</f>
        <v>252520.2</v>
      </c>
      <c r="G5" s="60">
        <f t="shared" si="0"/>
        <v>255045.402</v>
      </c>
      <c r="H5" s="60">
        <f t="shared" si="0"/>
        <v>257595.85602000001</v>
      </c>
      <c r="I5" s="60">
        <f t="shared" si="0"/>
        <v>260171.81458020001</v>
      </c>
      <c r="J5" s="60">
        <f t="shared" si="0"/>
        <v>262773.53272600198</v>
      </c>
      <c r="K5" s="60">
        <f t="shared" si="0"/>
        <v>265401.26805326203</v>
      </c>
      <c r="L5" s="60">
        <f t="shared" si="0"/>
        <v>268055.28073379467</v>
      </c>
      <c r="M5" s="60">
        <f t="shared" si="0"/>
        <v>270735.83354113263</v>
      </c>
      <c r="N5" s="60">
        <f t="shared" ref="N5" si="1">M5*103%</f>
        <v>278857.90854736662</v>
      </c>
      <c r="O5" s="61">
        <f>N5*101%</f>
        <v>281646.48763284029</v>
      </c>
    </row>
    <row r="6" spans="1:15" s="62" customFormat="1" ht="15.75" customHeight="1" x14ac:dyDescent="0.35">
      <c r="A6" s="58" t="s">
        <v>59</v>
      </c>
      <c r="B6" s="59"/>
      <c r="C6" s="59"/>
      <c r="D6" s="60" t="e">
        <f>'Data Input'!#REF!</f>
        <v>#REF!</v>
      </c>
      <c r="E6" s="60" t="e">
        <f>D6*101%</f>
        <v>#REF!</v>
      </c>
      <c r="F6" s="60" t="e">
        <f t="shared" si="0"/>
        <v>#REF!</v>
      </c>
      <c r="G6" s="60" t="e">
        <f t="shared" si="0"/>
        <v>#REF!</v>
      </c>
      <c r="H6" s="60" t="e">
        <f t="shared" si="0"/>
        <v>#REF!</v>
      </c>
      <c r="I6" s="60" t="e">
        <f t="shared" si="0"/>
        <v>#REF!</v>
      </c>
      <c r="J6" s="60" t="e">
        <f t="shared" si="0"/>
        <v>#REF!</v>
      </c>
      <c r="K6" s="60" t="e">
        <f t="shared" si="0"/>
        <v>#REF!</v>
      </c>
      <c r="L6" s="60" t="e">
        <f t="shared" si="0"/>
        <v>#REF!</v>
      </c>
      <c r="M6" s="60" t="e">
        <f t="shared" si="0"/>
        <v>#REF!</v>
      </c>
      <c r="N6" s="60" t="e">
        <f t="shared" si="0"/>
        <v>#REF!</v>
      </c>
      <c r="O6" s="61" t="e">
        <f t="shared" si="0"/>
        <v>#REF!</v>
      </c>
    </row>
    <row r="7" spans="1:15" s="62" customFormat="1" ht="15.75" customHeight="1" x14ac:dyDescent="0.35">
      <c r="A7" s="58" t="s">
        <v>60</v>
      </c>
      <c r="B7" s="59"/>
      <c r="C7" s="59"/>
      <c r="D7" s="60">
        <f>((25*19)*12)</f>
        <v>5700</v>
      </c>
      <c r="E7" s="60">
        <f t="shared" ref="E7:O7" si="2">((25*23)*12)</f>
        <v>6900</v>
      </c>
      <c r="F7" s="60">
        <f t="shared" si="2"/>
        <v>6900</v>
      </c>
      <c r="G7" s="60">
        <f t="shared" si="2"/>
        <v>6900</v>
      </c>
      <c r="H7" s="60">
        <f t="shared" si="2"/>
        <v>6900</v>
      </c>
      <c r="I7" s="60">
        <f t="shared" si="2"/>
        <v>6900</v>
      </c>
      <c r="J7" s="60">
        <f t="shared" si="2"/>
        <v>6900</v>
      </c>
      <c r="K7" s="60">
        <f t="shared" si="2"/>
        <v>6900</v>
      </c>
      <c r="L7" s="60">
        <f t="shared" si="2"/>
        <v>6900</v>
      </c>
      <c r="M7" s="60">
        <f t="shared" si="2"/>
        <v>6900</v>
      </c>
      <c r="N7" s="60">
        <f t="shared" si="2"/>
        <v>6900</v>
      </c>
      <c r="O7" s="61">
        <f t="shared" si="2"/>
        <v>6900</v>
      </c>
    </row>
    <row r="8" spans="1:15" s="77" customFormat="1" ht="15.75" customHeight="1" x14ac:dyDescent="0.35">
      <c r="A8" s="19" t="s">
        <v>61</v>
      </c>
      <c r="B8" s="5"/>
      <c r="C8" s="5"/>
      <c r="D8" s="81" t="e">
        <f>'Data Input'!#REF!</f>
        <v>#REF!</v>
      </c>
      <c r="E8" s="81" t="e">
        <f>D8*101%</f>
        <v>#REF!</v>
      </c>
      <c r="F8" s="81" t="e">
        <f t="shared" ref="F8:O8" si="3">E8*101%</f>
        <v>#REF!</v>
      </c>
      <c r="G8" s="81" t="e">
        <f t="shared" si="3"/>
        <v>#REF!</v>
      </c>
      <c r="H8" s="81" t="e">
        <f t="shared" si="3"/>
        <v>#REF!</v>
      </c>
      <c r="I8" s="81" t="e">
        <f t="shared" si="3"/>
        <v>#REF!</v>
      </c>
      <c r="J8" s="81" t="e">
        <f t="shared" si="3"/>
        <v>#REF!</v>
      </c>
      <c r="K8" s="81" t="e">
        <f t="shared" si="3"/>
        <v>#REF!</v>
      </c>
      <c r="L8" s="81" t="e">
        <f t="shared" si="3"/>
        <v>#REF!</v>
      </c>
      <c r="M8" s="81" t="e">
        <f t="shared" si="3"/>
        <v>#REF!</v>
      </c>
      <c r="N8" s="81" t="e">
        <f t="shared" si="3"/>
        <v>#REF!</v>
      </c>
      <c r="O8" s="106" t="e">
        <f t="shared" si="3"/>
        <v>#REF!</v>
      </c>
    </row>
    <row r="9" spans="1:15" ht="15.75" customHeight="1" x14ac:dyDescent="0.35">
      <c r="A9" s="32" t="s">
        <v>62</v>
      </c>
      <c r="B9" s="37"/>
      <c r="C9" s="37"/>
      <c r="D9" s="64" t="e">
        <f t="shared" ref="D9:O9" si="4">SUM(D5:D8)</f>
        <v>#REF!</v>
      </c>
      <c r="E9" s="64" t="e">
        <f t="shared" si="4"/>
        <v>#REF!</v>
      </c>
      <c r="F9" s="64" t="e">
        <f t="shared" si="4"/>
        <v>#REF!</v>
      </c>
      <c r="G9" s="64" t="e">
        <f t="shared" si="4"/>
        <v>#REF!</v>
      </c>
      <c r="H9" s="64" t="e">
        <f t="shared" si="4"/>
        <v>#REF!</v>
      </c>
      <c r="I9" s="64" t="e">
        <f t="shared" si="4"/>
        <v>#REF!</v>
      </c>
      <c r="J9" s="64" t="e">
        <f t="shared" si="4"/>
        <v>#REF!</v>
      </c>
      <c r="K9" s="64" t="e">
        <f t="shared" si="4"/>
        <v>#REF!</v>
      </c>
      <c r="L9" s="64" t="e">
        <f t="shared" si="4"/>
        <v>#REF!</v>
      </c>
      <c r="M9" s="64" t="e">
        <f t="shared" si="4"/>
        <v>#REF!</v>
      </c>
      <c r="N9" s="64" t="e">
        <f t="shared" si="4"/>
        <v>#REF!</v>
      </c>
      <c r="O9" s="65" t="e">
        <f t="shared" si="4"/>
        <v>#REF!</v>
      </c>
    </row>
    <row r="10" spans="1:15" ht="15.75" customHeight="1" x14ac:dyDescent="0.35">
      <c r="A10" s="21"/>
      <c r="B10" s="7"/>
      <c r="C10" s="7"/>
      <c r="D10" s="29"/>
      <c r="E10" s="29"/>
      <c r="F10" s="29"/>
      <c r="G10" s="29"/>
      <c r="H10" s="29"/>
      <c r="I10" s="29"/>
      <c r="J10" s="29"/>
      <c r="K10" s="29"/>
      <c r="L10" s="31"/>
      <c r="M10" s="29"/>
      <c r="N10" s="29"/>
      <c r="O10" s="30"/>
    </row>
    <row r="11" spans="1:15" ht="15.5" x14ac:dyDescent="0.35">
      <c r="A11" s="20" t="s">
        <v>63</v>
      </c>
      <c r="B11" s="6"/>
      <c r="C11" s="6"/>
      <c r="D11" s="29"/>
      <c r="E11" s="29"/>
      <c r="F11" s="29"/>
      <c r="G11" s="29"/>
      <c r="H11" s="29"/>
      <c r="I11" s="29"/>
      <c r="J11" s="29"/>
      <c r="K11" s="29"/>
      <c r="L11" s="31"/>
      <c r="M11" s="29"/>
      <c r="N11" s="29"/>
      <c r="O11" s="30"/>
    </row>
    <row r="12" spans="1:15" ht="15.5" x14ac:dyDescent="0.35">
      <c r="A12" s="22" t="s">
        <v>64</v>
      </c>
      <c r="B12" s="8"/>
      <c r="C12" s="8"/>
      <c r="D12" s="67" t="e">
        <f>'Data Input'!#REF!</f>
        <v>#REF!</v>
      </c>
      <c r="E12" s="67" t="e">
        <f t="shared" ref="E12:O12" si="5">D12*0.03+D12</f>
        <v>#REF!</v>
      </c>
      <c r="F12" s="67" t="e">
        <f t="shared" si="5"/>
        <v>#REF!</v>
      </c>
      <c r="G12" s="67" t="e">
        <f t="shared" si="5"/>
        <v>#REF!</v>
      </c>
      <c r="H12" s="67" t="e">
        <f t="shared" si="5"/>
        <v>#REF!</v>
      </c>
      <c r="I12" s="67" t="e">
        <f t="shared" si="5"/>
        <v>#REF!</v>
      </c>
      <c r="J12" s="67" t="e">
        <f t="shared" si="5"/>
        <v>#REF!</v>
      </c>
      <c r="K12" s="67" t="e">
        <f t="shared" si="5"/>
        <v>#REF!</v>
      </c>
      <c r="L12" s="67" t="e">
        <f t="shared" si="5"/>
        <v>#REF!</v>
      </c>
      <c r="M12" s="67" t="e">
        <f t="shared" si="5"/>
        <v>#REF!</v>
      </c>
      <c r="N12" s="67" t="e">
        <f t="shared" si="5"/>
        <v>#REF!</v>
      </c>
      <c r="O12" s="68" t="e">
        <f t="shared" si="5"/>
        <v>#REF!</v>
      </c>
    </row>
    <row r="13" spans="1:15" ht="15.5" x14ac:dyDescent="0.35">
      <c r="A13" s="23" t="s">
        <v>65</v>
      </c>
      <c r="B13" s="9"/>
      <c r="C13" s="9"/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8">
        <v>0</v>
      </c>
    </row>
    <row r="14" spans="1:15" x14ac:dyDescent="0.35">
      <c r="A14" s="24" t="s">
        <v>66</v>
      </c>
      <c r="B14" s="10"/>
      <c r="C14" s="10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</row>
    <row r="15" spans="1:15" ht="15.5" x14ac:dyDescent="0.35">
      <c r="A15" s="25" t="s">
        <v>67</v>
      </c>
      <c r="B15" s="11"/>
      <c r="C15" s="11"/>
      <c r="D15" s="67" t="e">
        <f>'Data Input'!#REF!</f>
        <v>#REF!</v>
      </c>
      <c r="E15" s="67" t="e">
        <f t="shared" ref="E15:O21" si="6">D15*103%</f>
        <v>#REF!</v>
      </c>
      <c r="F15" s="67" t="e">
        <f t="shared" si="6"/>
        <v>#REF!</v>
      </c>
      <c r="G15" s="67" t="e">
        <f t="shared" si="6"/>
        <v>#REF!</v>
      </c>
      <c r="H15" s="67" t="e">
        <f t="shared" si="6"/>
        <v>#REF!</v>
      </c>
      <c r="I15" s="67" t="e">
        <f t="shared" si="6"/>
        <v>#REF!</v>
      </c>
      <c r="J15" s="67" t="e">
        <f t="shared" si="6"/>
        <v>#REF!</v>
      </c>
      <c r="K15" s="67" t="e">
        <f t="shared" si="6"/>
        <v>#REF!</v>
      </c>
      <c r="L15" s="67" t="e">
        <f t="shared" si="6"/>
        <v>#REF!</v>
      </c>
      <c r="M15" s="67" t="e">
        <f t="shared" si="6"/>
        <v>#REF!</v>
      </c>
      <c r="N15" s="67" t="e">
        <f t="shared" si="6"/>
        <v>#REF!</v>
      </c>
      <c r="O15" s="68" t="e">
        <f t="shared" si="6"/>
        <v>#REF!</v>
      </c>
    </row>
    <row r="16" spans="1:15" ht="15.5" x14ac:dyDescent="0.35">
      <c r="A16" s="25" t="s">
        <v>68</v>
      </c>
      <c r="B16" s="11"/>
      <c r="C16" s="11"/>
      <c r="D16" s="67" t="e">
        <f>'Data Input'!#REF!</f>
        <v>#REF!</v>
      </c>
      <c r="E16" s="67" t="e">
        <f t="shared" si="6"/>
        <v>#REF!</v>
      </c>
      <c r="F16" s="67" t="e">
        <f t="shared" si="6"/>
        <v>#REF!</v>
      </c>
      <c r="G16" s="67" t="e">
        <f t="shared" si="6"/>
        <v>#REF!</v>
      </c>
      <c r="H16" s="67" t="e">
        <f t="shared" si="6"/>
        <v>#REF!</v>
      </c>
      <c r="I16" s="67" t="e">
        <f t="shared" si="6"/>
        <v>#REF!</v>
      </c>
      <c r="J16" s="67" t="e">
        <f t="shared" si="6"/>
        <v>#REF!</v>
      </c>
      <c r="K16" s="67" t="e">
        <f t="shared" si="6"/>
        <v>#REF!</v>
      </c>
      <c r="L16" s="67" t="e">
        <f t="shared" si="6"/>
        <v>#REF!</v>
      </c>
      <c r="M16" s="67" t="e">
        <f t="shared" si="6"/>
        <v>#REF!</v>
      </c>
      <c r="N16" s="67" t="e">
        <f t="shared" si="6"/>
        <v>#REF!</v>
      </c>
      <c r="O16" s="68" t="e">
        <f t="shared" si="6"/>
        <v>#REF!</v>
      </c>
    </row>
    <row r="17" spans="1:16" ht="15.5" x14ac:dyDescent="0.35">
      <c r="A17" s="24" t="s">
        <v>69</v>
      </c>
      <c r="B17" s="10"/>
      <c r="C17" s="10"/>
      <c r="D17" s="67"/>
      <c r="E17" s="67">
        <f t="shared" si="6"/>
        <v>0</v>
      </c>
      <c r="F17" s="67">
        <f t="shared" si="6"/>
        <v>0</v>
      </c>
      <c r="G17" s="67">
        <f t="shared" si="6"/>
        <v>0</v>
      </c>
      <c r="H17" s="67">
        <f t="shared" si="6"/>
        <v>0</v>
      </c>
      <c r="I17" s="67">
        <f t="shared" si="6"/>
        <v>0</v>
      </c>
      <c r="J17" s="67">
        <f t="shared" si="6"/>
        <v>0</v>
      </c>
      <c r="K17" s="67">
        <f t="shared" si="6"/>
        <v>0</v>
      </c>
      <c r="L17" s="67">
        <f t="shared" si="6"/>
        <v>0</v>
      </c>
      <c r="M17" s="67">
        <f t="shared" si="6"/>
        <v>0</v>
      </c>
      <c r="N17" s="67">
        <f t="shared" si="6"/>
        <v>0</v>
      </c>
      <c r="O17" s="68">
        <f t="shared" si="6"/>
        <v>0</v>
      </c>
      <c r="P17" s="306"/>
    </row>
    <row r="18" spans="1:16" ht="15.5" x14ac:dyDescent="0.35">
      <c r="A18" s="25" t="s">
        <v>70</v>
      </c>
      <c r="B18" s="11"/>
      <c r="C18" s="11"/>
      <c r="D18" s="67" t="e">
        <f>'Data Input'!#REF!</f>
        <v>#REF!</v>
      </c>
      <c r="E18" s="67" t="e">
        <f t="shared" si="6"/>
        <v>#REF!</v>
      </c>
      <c r="F18" s="67" t="e">
        <f t="shared" si="6"/>
        <v>#REF!</v>
      </c>
      <c r="G18" s="67" t="e">
        <f t="shared" si="6"/>
        <v>#REF!</v>
      </c>
      <c r="H18" s="67" t="e">
        <f t="shared" si="6"/>
        <v>#REF!</v>
      </c>
      <c r="I18" s="67" t="e">
        <f t="shared" si="6"/>
        <v>#REF!</v>
      </c>
      <c r="J18" s="67" t="e">
        <f t="shared" si="6"/>
        <v>#REF!</v>
      </c>
      <c r="K18" s="67" t="e">
        <f t="shared" si="6"/>
        <v>#REF!</v>
      </c>
      <c r="L18" s="67" t="e">
        <f t="shared" si="6"/>
        <v>#REF!</v>
      </c>
      <c r="M18" s="67" t="e">
        <f t="shared" si="6"/>
        <v>#REF!</v>
      </c>
      <c r="N18" s="67" t="e">
        <f t="shared" si="6"/>
        <v>#REF!</v>
      </c>
      <c r="O18" s="68" t="e">
        <f t="shared" si="6"/>
        <v>#REF!</v>
      </c>
      <c r="P18" s="306"/>
    </row>
    <row r="19" spans="1:16" ht="15.5" x14ac:dyDescent="0.35">
      <c r="A19" s="25" t="s">
        <v>71</v>
      </c>
      <c r="B19" s="11"/>
      <c r="C19" s="11"/>
      <c r="D19" s="67" t="e">
        <f>'Data Input'!#REF!</f>
        <v>#REF!</v>
      </c>
      <c r="E19" s="67" t="e">
        <f t="shared" si="6"/>
        <v>#REF!</v>
      </c>
      <c r="F19" s="67" t="e">
        <f t="shared" si="6"/>
        <v>#REF!</v>
      </c>
      <c r="G19" s="67" t="e">
        <f t="shared" si="6"/>
        <v>#REF!</v>
      </c>
      <c r="H19" s="67" t="e">
        <f t="shared" si="6"/>
        <v>#REF!</v>
      </c>
      <c r="I19" s="67" t="e">
        <f t="shared" si="6"/>
        <v>#REF!</v>
      </c>
      <c r="J19" s="67" t="e">
        <f t="shared" si="6"/>
        <v>#REF!</v>
      </c>
      <c r="K19" s="67" t="e">
        <f t="shared" si="6"/>
        <v>#REF!</v>
      </c>
      <c r="L19" s="67" t="e">
        <f t="shared" si="6"/>
        <v>#REF!</v>
      </c>
      <c r="M19" s="67" t="e">
        <f t="shared" si="6"/>
        <v>#REF!</v>
      </c>
      <c r="N19" s="67" t="e">
        <f t="shared" si="6"/>
        <v>#REF!</v>
      </c>
      <c r="O19" s="68" t="e">
        <f t="shared" si="6"/>
        <v>#REF!</v>
      </c>
      <c r="P19" s="306"/>
    </row>
    <row r="20" spans="1:16" ht="15.5" x14ac:dyDescent="0.35">
      <c r="A20" s="22" t="s">
        <v>72</v>
      </c>
      <c r="B20" s="8"/>
      <c r="C20" s="8"/>
      <c r="D20" s="67" t="e">
        <f>'Data Input'!#REF!</f>
        <v>#REF!</v>
      </c>
      <c r="E20" s="67" t="e">
        <f t="shared" si="6"/>
        <v>#REF!</v>
      </c>
      <c r="F20" s="67" t="e">
        <f t="shared" si="6"/>
        <v>#REF!</v>
      </c>
      <c r="G20" s="67" t="e">
        <f t="shared" si="6"/>
        <v>#REF!</v>
      </c>
      <c r="H20" s="67" t="e">
        <f t="shared" si="6"/>
        <v>#REF!</v>
      </c>
      <c r="I20" s="67" t="e">
        <f t="shared" si="6"/>
        <v>#REF!</v>
      </c>
      <c r="J20" s="67" t="e">
        <f t="shared" si="6"/>
        <v>#REF!</v>
      </c>
      <c r="K20" s="67" t="e">
        <f t="shared" si="6"/>
        <v>#REF!</v>
      </c>
      <c r="L20" s="67" t="e">
        <f t="shared" si="6"/>
        <v>#REF!</v>
      </c>
      <c r="M20" s="67" t="e">
        <f t="shared" si="6"/>
        <v>#REF!</v>
      </c>
      <c r="N20" s="67" t="e">
        <f t="shared" si="6"/>
        <v>#REF!</v>
      </c>
      <c r="O20" s="68" t="e">
        <f t="shared" si="6"/>
        <v>#REF!</v>
      </c>
      <c r="P20" s="306"/>
    </row>
    <row r="21" spans="1:16" ht="15.5" x14ac:dyDescent="0.35">
      <c r="A21" s="22" t="s">
        <v>73</v>
      </c>
      <c r="B21" s="8"/>
      <c r="C21" s="8"/>
      <c r="D21" s="67" t="e">
        <f>'Data Input'!#REF!</f>
        <v>#REF!</v>
      </c>
      <c r="E21" s="67" t="e">
        <f t="shared" si="6"/>
        <v>#REF!</v>
      </c>
      <c r="F21" s="67" t="e">
        <f t="shared" si="6"/>
        <v>#REF!</v>
      </c>
      <c r="G21" s="67" t="e">
        <f t="shared" si="6"/>
        <v>#REF!</v>
      </c>
      <c r="H21" s="67" t="e">
        <f t="shared" si="6"/>
        <v>#REF!</v>
      </c>
      <c r="I21" s="67" t="e">
        <f t="shared" si="6"/>
        <v>#REF!</v>
      </c>
      <c r="J21" s="67" t="e">
        <f t="shared" si="6"/>
        <v>#REF!</v>
      </c>
      <c r="K21" s="67" t="e">
        <f t="shared" si="6"/>
        <v>#REF!</v>
      </c>
      <c r="L21" s="67" t="e">
        <f t="shared" si="6"/>
        <v>#REF!</v>
      </c>
      <c r="M21" s="67" t="e">
        <f t="shared" si="6"/>
        <v>#REF!</v>
      </c>
      <c r="N21" s="67" t="e">
        <f t="shared" si="6"/>
        <v>#REF!</v>
      </c>
      <c r="O21" s="68" t="e">
        <f t="shared" si="6"/>
        <v>#REF!</v>
      </c>
      <c r="P21" s="306"/>
    </row>
    <row r="22" spans="1:16" ht="15.5" x14ac:dyDescent="0.35">
      <c r="A22" s="23" t="s">
        <v>74</v>
      </c>
      <c r="B22" s="9"/>
      <c r="C22" s="9"/>
      <c r="D22" s="71">
        <v>0</v>
      </c>
      <c r="E22" s="71">
        <f>+D22</f>
        <v>0</v>
      </c>
      <c r="F22" s="71">
        <f t="shared" ref="F22:O22" si="7">+E22</f>
        <v>0</v>
      </c>
      <c r="G22" s="71">
        <f t="shared" si="7"/>
        <v>0</v>
      </c>
      <c r="H22" s="71">
        <f t="shared" si="7"/>
        <v>0</v>
      </c>
      <c r="I22" s="71">
        <f t="shared" si="7"/>
        <v>0</v>
      </c>
      <c r="J22" s="71">
        <f t="shared" si="7"/>
        <v>0</v>
      </c>
      <c r="K22" s="71">
        <f t="shared" si="7"/>
        <v>0</v>
      </c>
      <c r="L22" s="71">
        <f t="shared" si="7"/>
        <v>0</v>
      </c>
      <c r="M22" s="71">
        <f t="shared" si="7"/>
        <v>0</v>
      </c>
      <c r="N22" s="71">
        <f t="shared" si="7"/>
        <v>0</v>
      </c>
      <c r="O22" s="72">
        <f t="shared" si="7"/>
        <v>0</v>
      </c>
      <c r="P22" s="306"/>
    </row>
    <row r="23" spans="1:16" ht="15.5" x14ac:dyDescent="0.35">
      <c r="A23" s="33" t="s">
        <v>75</v>
      </c>
      <c r="B23" s="38"/>
      <c r="C23" s="38"/>
      <c r="D23" s="64" t="e">
        <f>SUM(D12:D22)</f>
        <v>#REF!</v>
      </c>
      <c r="E23" s="64" t="e">
        <f t="shared" ref="E23:O23" si="8">SUM(E12:E22)</f>
        <v>#REF!</v>
      </c>
      <c r="F23" s="64" t="e">
        <f t="shared" si="8"/>
        <v>#REF!</v>
      </c>
      <c r="G23" s="64" t="e">
        <f t="shared" si="8"/>
        <v>#REF!</v>
      </c>
      <c r="H23" s="64" t="e">
        <f t="shared" si="8"/>
        <v>#REF!</v>
      </c>
      <c r="I23" s="64" t="e">
        <f t="shared" si="8"/>
        <v>#REF!</v>
      </c>
      <c r="J23" s="64" t="e">
        <f t="shared" si="8"/>
        <v>#REF!</v>
      </c>
      <c r="K23" s="64" t="e">
        <f t="shared" si="8"/>
        <v>#REF!</v>
      </c>
      <c r="L23" s="64" t="e">
        <f t="shared" si="8"/>
        <v>#REF!</v>
      </c>
      <c r="M23" s="64" t="e">
        <f t="shared" si="8"/>
        <v>#REF!</v>
      </c>
      <c r="N23" s="64" t="e">
        <f t="shared" si="8"/>
        <v>#REF!</v>
      </c>
      <c r="O23" s="65" t="e">
        <f t="shared" si="8"/>
        <v>#REF!</v>
      </c>
      <c r="P23" s="306"/>
    </row>
    <row r="24" spans="1:16" ht="15.5" x14ac:dyDescent="0.35">
      <c r="A24" s="33"/>
      <c r="B24" s="38"/>
      <c r="C24" s="38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306"/>
    </row>
    <row r="25" spans="1:16" s="77" customFormat="1" ht="15.5" x14ac:dyDescent="0.35">
      <c r="A25" s="328" t="s">
        <v>76</v>
      </c>
      <c r="B25" s="329"/>
      <c r="C25" s="329"/>
      <c r="D25" s="73" t="e">
        <f t="shared" ref="D25:O25" si="9">D9-D23</f>
        <v>#REF!</v>
      </c>
      <c r="E25" s="73" t="e">
        <f t="shared" si="9"/>
        <v>#REF!</v>
      </c>
      <c r="F25" s="73" t="e">
        <f t="shared" si="9"/>
        <v>#REF!</v>
      </c>
      <c r="G25" s="73" t="e">
        <f t="shared" si="9"/>
        <v>#REF!</v>
      </c>
      <c r="H25" s="73" t="e">
        <f t="shared" si="9"/>
        <v>#REF!</v>
      </c>
      <c r="I25" s="73" t="e">
        <f t="shared" si="9"/>
        <v>#REF!</v>
      </c>
      <c r="J25" s="73" t="e">
        <f t="shared" si="9"/>
        <v>#REF!</v>
      </c>
      <c r="K25" s="73" t="e">
        <f t="shared" si="9"/>
        <v>#REF!</v>
      </c>
      <c r="L25" s="73" t="e">
        <f t="shared" si="9"/>
        <v>#REF!</v>
      </c>
      <c r="M25" s="73" t="e">
        <f t="shared" si="9"/>
        <v>#REF!</v>
      </c>
      <c r="N25" s="73" t="e">
        <f t="shared" si="9"/>
        <v>#REF!</v>
      </c>
      <c r="O25" s="74" t="e">
        <f t="shared" si="9"/>
        <v>#REF!</v>
      </c>
      <c r="P25" s="306"/>
    </row>
    <row r="26" spans="1:16" s="62" customFormat="1" ht="15.5" x14ac:dyDescent="0.35">
      <c r="A26" s="86" t="s">
        <v>77</v>
      </c>
      <c r="B26" s="87"/>
      <c r="C26" s="87"/>
      <c r="D26" s="107">
        <f>(56*26)*12</f>
        <v>17472</v>
      </c>
      <c r="E26" s="107">
        <f t="shared" ref="E26:O26" si="10">(56*26)*12</f>
        <v>17472</v>
      </c>
      <c r="F26" s="107">
        <f t="shared" si="10"/>
        <v>17472</v>
      </c>
      <c r="G26" s="107">
        <f t="shared" si="10"/>
        <v>17472</v>
      </c>
      <c r="H26" s="107">
        <f t="shared" si="10"/>
        <v>17472</v>
      </c>
      <c r="I26" s="107">
        <f t="shared" si="10"/>
        <v>17472</v>
      </c>
      <c r="J26" s="107">
        <f t="shared" si="10"/>
        <v>17472</v>
      </c>
      <c r="K26" s="107">
        <f t="shared" si="10"/>
        <v>17472</v>
      </c>
      <c r="L26" s="107">
        <f t="shared" si="10"/>
        <v>17472</v>
      </c>
      <c r="M26" s="107">
        <f t="shared" si="10"/>
        <v>17472</v>
      </c>
      <c r="N26" s="107">
        <f t="shared" si="10"/>
        <v>17472</v>
      </c>
      <c r="O26" s="108">
        <f t="shared" si="10"/>
        <v>17472</v>
      </c>
    </row>
    <row r="27" spans="1:16" s="85" customFormat="1" ht="15.5" x14ac:dyDescent="0.35">
      <c r="A27" s="133"/>
      <c r="B27" s="83"/>
      <c r="C27" s="83"/>
      <c r="D27" s="84" t="e">
        <f>D25-D26</f>
        <v>#REF!</v>
      </c>
      <c r="E27" s="84" t="e">
        <f t="shared" ref="E27:O27" si="11">E25-E26</f>
        <v>#REF!</v>
      </c>
      <c r="F27" s="84" t="e">
        <f t="shared" si="11"/>
        <v>#REF!</v>
      </c>
      <c r="G27" s="84" t="e">
        <f t="shared" si="11"/>
        <v>#REF!</v>
      </c>
      <c r="H27" s="84" t="e">
        <f t="shared" si="11"/>
        <v>#REF!</v>
      </c>
      <c r="I27" s="84" t="e">
        <f t="shared" si="11"/>
        <v>#REF!</v>
      </c>
      <c r="J27" s="84" t="e">
        <f t="shared" si="11"/>
        <v>#REF!</v>
      </c>
      <c r="K27" s="84" t="e">
        <f t="shared" si="11"/>
        <v>#REF!</v>
      </c>
      <c r="L27" s="84" t="e">
        <f t="shared" si="11"/>
        <v>#REF!</v>
      </c>
      <c r="M27" s="84" t="e">
        <f t="shared" si="11"/>
        <v>#REF!</v>
      </c>
      <c r="N27" s="84" t="e">
        <f t="shared" si="11"/>
        <v>#REF!</v>
      </c>
      <c r="O27" s="134" t="e">
        <f t="shared" si="11"/>
        <v>#REF!</v>
      </c>
    </row>
    <row r="28" spans="1:16" s="77" customFormat="1" ht="15.5" x14ac:dyDescent="0.35">
      <c r="A28" s="328"/>
      <c r="B28" s="329"/>
      <c r="C28" s="32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0"/>
      <c r="P28" s="306"/>
    </row>
    <row r="29" spans="1:16" s="77" customFormat="1" ht="16" thickBot="1" x14ac:dyDescent="0.4">
      <c r="A29" s="111" t="s">
        <v>97</v>
      </c>
      <c r="B29" s="125"/>
      <c r="C29" s="329"/>
      <c r="D29" s="88" t="e">
        <f>+D27</f>
        <v>#REF!</v>
      </c>
      <c r="E29" s="88" t="e">
        <f>D29+E27</f>
        <v>#REF!</v>
      </c>
      <c r="F29" s="88" t="e">
        <f t="shared" ref="F29:O29" si="12">E29+F27</f>
        <v>#REF!</v>
      </c>
      <c r="G29" s="88" t="e">
        <f t="shared" si="12"/>
        <v>#REF!</v>
      </c>
      <c r="H29" s="88" t="e">
        <f t="shared" si="12"/>
        <v>#REF!</v>
      </c>
      <c r="I29" s="88" t="e">
        <f t="shared" si="12"/>
        <v>#REF!</v>
      </c>
      <c r="J29" s="88" t="e">
        <f t="shared" si="12"/>
        <v>#REF!</v>
      </c>
      <c r="K29" s="88" t="e">
        <f t="shared" si="12"/>
        <v>#REF!</v>
      </c>
      <c r="L29" s="88" t="e">
        <f t="shared" si="12"/>
        <v>#REF!</v>
      </c>
      <c r="M29" s="88" t="e">
        <f t="shared" si="12"/>
        <v>#REF!</v>
      </c>
      <c r="N29" s="88" t="e">
        <f t="shared" si="12"/>
        <v>#REF!</v>
      </c>
      <c r="O29" s="135" t="e">
        <f t="shared" si="12"/>
        <v>#REF!</v>
      </c>
      <c r="P29" s="306"/>
    </row>
    <row r="30" spans="1:16" s="77" customFormat="1" ht="16" thickTop="1" x14ac:dyDescent="0.35">
      <c r="A30" s="328"/>
      <c r="B30" s="329"/>
      <c r="C30" s="329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  <c r="P30" s="306"/>
    </row>
    <row r="31" spans="1:16" s="77" customFormat="1" ht="15.5" x14ac:dyDescent="0.35">
      <c r="A31" s="333" t="s">
        <v>80</v>
      </c>
      <c r="B31" s="322"/>
      <c r="C31" s="321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112"/>
      <c r="P31" s="327"/>
    </row>
    <row r="32" spans="1:16" s="77" customFormat="1" ht="15.5" x14ac:dyDescent="0.35">
      <c r="A32" s="332" t="s">
        <v>81</v>
      </c>
      <c r="B32" s="321"/>
      <c r="C32" s="321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112"/>
      <c r="P32" s="327"/>
    </row>
    <row r="33" spans="1:16" s="77" customFormat="1" ht="15.5" x14ac:dyDescent="0.35">
      <c r="A33" s="332" t="s">
        <v>82</v>
      </c>
      <c r="B33" s="321"/>
      <c r="C33" s="113">
        <f>1216142-750000</f>
        <v>466142</v>
      </c>
      <c r="D33" s="113" t="e">
        <f>-D27</f>
        <v>#REF!</v>
      </c>
      <c r="E33" s="113" t="e">
        <f t="shared" ref="E33:G33" si="13">-E27</f>
        <v>#REF!</v>
      </c>
      <c r="F33" s="113" t="e">
        <f t="shared" si="13"/>
        <v>#REF!</v>
      </c>
      <c r="G33" s="113" t="e">
        <f t="shared" si="13"/>
        <v>#REF!</v>
      </c>
      <c r="H33" s="113" t="e">
        <f>-G34</f>
        <v>#REF!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4">
        <v>0</v>
      </c>
      <c r="P33" s="327"/>
    </row>
    <row r="34" spans="1:16" s="77" customFormat="1" ht="15.5" x14ac:dyDescent="0.35">
      <c r="A34" s="333" t="s">
        <v>83</v>
      </c>
      <c r="B34" s="322"/>
      <c r="C34" s="322"/>
      <c r="D34" s="130" t="e">
        <f>C32+D33</f>
        <v>#REF!</v>
      </c>
      <c r="E34" s="130" t="e">
        <f>D34+E33</f>
        <v>#REF!</v>
      </c>
      <c r="F34" s="130" t="e">
        <f>E34+F33</f>
        <v>#REF!</v>
      </c>
      <c r="G34" s="130" t="e">
        <f>F34+G33</f>
        <v>#REF!</v>
      </c>
      <c r="H34" s="130" t="e">
        <f>G34+H33</f>
        <v>#REF!</v>
      </c>
      <c r="I34" s="130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2">
        <v>0</v>
      </c>
      <c r="P34" s="327"/>
    </row>
    <row r="35" spans="1:16" s="77" customFormat="1" ht="15.5" x14ac:dyDescent="0.35">
      <c r="A35" s="532" t="s">
        <v>84</v>
      </c>
      <c r="B35" s="533"/>
      <c r="C35" s="113">
        <f>26*6000</f>
        <v>156000</v>
      </c>
      <c r="D35" s="126">
        <v>0</v>
      </c>
      <c r="E35" s="126">
        <v>0</v>
      </c>
      <c r="F35" s="126">
        <v>0</v>
      </c>
      <c r="G35" s="126">
        <v>0</v>
      </c>
      <c r="H35" s="126" t="e">
        <f>-(H27+H33)</f>
        <v>#REF!</v>
      </c>
      <c r="I35" s="126"/>
      <c r="J35" s="126"/>
      <c r="K35" s="126"/>
      <c r="L35" s="126"/>
      <c r="M35" s="126"/>
      <c r="N35" s="126"/>
      <c r="O35" s="128"/>
      <c r="P35" s="327"/>
    </row>
    <row r="36" spans="1:16" s="77" customFormat="1" ht="15.5" x14ac:dyDescent="0.35">
      <c r="A36" s="534" t="s">
        <v>85</v>
      </c>
      <c r="B36" s="521"/>
      <c r="C36" s="521"/>
      <c r="D36" s="130">
        <f>C35+D35</f>
        <v>156000</v>
      </c>
      <c r="E36" s="130">
        <f>D36+E35</f>
        <v>156000</v>
      </c>
      <c r="F36" s="130">
        <f t="shared" ref="F36:H36" si="14">E36+F35</f>
        <v>156000</v>
      </c>
      <c r="G36" s="130">
        <f t="shared" si="14"/>
        <v>156000</v>
      </c>
      <c r="H36" s="130" t="e">
        <f t="shared" si="14"/>
        <v>#REF!</v>
      </c>
      <c r="I36" s="130"/>
      <c r="J36" s="130"/>
      <c r="K36" s="130"/>
      <c r="L36" s="130"/>
      <c r="M36" s="130">
        <f t="shared" ref="M36:O36" si="15">L36+M35</f>
        <v>0</v>
      </c>
      <c r="N36" s="130">
        <f t="shared" si="15"/>
        <v>0</v>
      </c>
      <c r="O36" s="137">
        <f t="shared" si="15"/>
        <v>0</v>
      </c>
      <c r="P36" s="327"/>
    </row>
    <row r="37" spans="1:16" s="77" customFormat="1" ht="15.5" x14ac:dyDescent="0.35">
      <c r="A37" s="532"/>
      <c r="B37" s="533"/>
      <c r="C37" s="113"/>
      <c r="D37" s="67"/>
      <c r="E37" s="67"/>
      <c r="F37" s="67"/>
      <c r="G37" s="67"/>
      <c r="H37" s="67"/>
      <c r="I37" s="113"/>
      <c r="J37" s="113"/>
      <c r="K37" s="113"/>
      <c r="L37" s="113"/>
      <c r="M37" s="113"/>
      <c r="N37" s="113"/>
      <c r="O37" s="114"/>
      <c r="P37" s="327"/>
    </row>
    <row r="38" spans="1:16" s="77" customFormat="1" ht="15.5" x14ac:dyDescent="0.35">
      <c r="A38" s="535"/>
      <c r="B38" s="522"/>
      <c r="C38" s="522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2"/>
      <c r="P38" s="327"/>
    </row>
    <row r="39" spans="1:16" s="77" customFormat="1" ht="15.5" x14ac:dyDescent="0.35">
      <c r="A39" s="34"/>
      <c r="B39" s="39"/>
      <c r="C39" s="39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327"/>
    </row>
    <row r="40" spans="1:16" s="77" customFormat="1" ht="15" thickBot="1" x14ac:dyDescent="0.4">
      <c r="A40" s="111" t="s">
        <v>88</v>
      </c>
      <c r="B40" s="327"/>
      <c r="C40" s="327"/>
      <c r="D40" s="105" t="e">
        <f>D27+D33+D35+D37</f>
        <v>#REF!</v>
      </c>
      <c r="E40" s="105" t="e">
        <f t="shared" ref="E40:O40" si="16">E27+E33+E35+E37</f>
        <v>#REF!</v>
      </c>
      <c r="F40" s="105" t="e">
        <f t="shared" si="16"/>
        <v>#REF!</v>
      </c>
      <c r="G40" s="105" t="e">
        <f t="shared" si="16"/>
        <v>#REF!</v>
      </c>
      <c r="H40" s="105" t="e">
        <f t="shared" si="16"/>
        <v>#REF!</v>
      </c>
      <c r="I40" s="105" t="e">
        <f t="shared" si="16"/>
        <v>#REF!</v>
      </c>
      <c r="J40" s="105" t="e">
        <f t="shared" si="16"/>
        <v>#REF!</v>
      </c>
      <c r="K40" s="105" t="e">
        <f t="shared" si="16"/>
        <v>#REF!</v>
      </c>
      <c r="L40" s="105" t="e">
        <f t="shared" si="16"/>
        <v>#REF!</v>
      </c>
      <c r="M40" s="105" t="e">
        <f t="shared" si="16"/>
        <v>#REF!</v>
      </c>
      <c r="N40" s="105" t="e">
        <f t="shared" si="16"/>
        <v>#REF!</v>
      </c>
      <c r="O40" s="123" t="e">
        <f t="shared" si="16"/>
        <v>#REF!</v>
      </c>
      <c r="P40" s="327"/>
    </row>
    <row r="41" spans="1:16" ht="15" thickTop="1" x14ac:dyDescent="0.35">
      <c r="A41" s="115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112"/>
      <c r="P41" s="327"/>
    </row>
    <row r="42" spans="1:16" ht="15.5" hidden="1" x14ac:dyDescent="0.35">
      <c r="A42" s="328" t="s">
        <v>99</v>
      </c>
      <c r="B42" s="327"/>
      <c r="C42" s="327"/>
      <c r="D42" s="126" t="e">
        <f>D29-C32</f>
        <v>#REF!</v>
      </c>
      <c r="E42" s="126" t="e">
        <f>D42+E27</f>
        <v>#REF!</v>
      </c>
      <c r="F42" s="126" t="e">
        <f t="shared" ref="F42:O42" si="17">E42+F27</f>
        <v>#REF!</v>
      </c>
      <c r="G42" s="126" t="e">
        <f t="shared" si="17"/>
        <v>#REF!</v>
      </c>
      <c r="H42" s="126" t="e">
        <f t="shared" si="17"/>
        <v>#REF!</v>
      </c>
      <c r="I42" s="126" t="e">
        <f t="shared" si="17"/>
        <v>#REF!</v>
      </c>
      <c r="J42" s="126" t="e">
        <f t="shared" si="17"/>
        <v>#REF!</v>
      </c>
      <c r="K42" s="126" t="e">
        <f t="shared" si="17"/>
        <v>#REF!</v>
      </c>
      <c r="L42" s="126" t="e">
        <f t="shared" si="17"/>
        <v>#REF!</v>
      </c>
      <c r="M42" s="126" t="e">
        <f t="shared" si="17"/>
        <v>#REF!</v>
      </c>
      <c r="N42" s="126" t="e">
        <f t="shared" si="17"/>
        <v>#REF!</v>
      </c>
      <c r="O42" s="128" t="e">
        <f t="shared" si="17"/>
        <v>#REF!</v>
      </c>
      <c r="P42" s="327"/>
    </row>
    <row r="43" spans="1:16" ht="15.5" hidden="1" x14ac:dyDescent="0.35">
      <c r="A43" s="328" t="s">
        <v>90</v>
      </c>
      <c r="B43" s="321"/>
      <c r="C43" s="327"/>
      <c r="D43" s="126" t="e">
        <f>D27-C32-C35</f>
        <v>#REF!</v>
      </c>
      <c r="E43" s="126" t="e">
        <f>D43+E27</f>
        <v>#REF!</v>
      </c>
      <c r="F43" s="126" t="e">
        <f t="shared" ref="F43:O43" si="18">E43+F27</f>
        <v>#REF!</v>
      </c>
      <c r="G43" s="126" t="e">
        <f t="shared" si="18"/>
        <v>#REF!</v>
      </c>
      <c r="H43" s="126" t="e">
        <f t="shared" si="18"/>
        <v>#REF!</v>
      </c>
      <c r="I43" s="126" t="e">
        <f t="shared" si="18"/>
        <v>#REF!</v>
      </c>
      <c r="J43" s="126" t="e">
        <f t="shared" si="18"/>
        <v>#REF!</v>
      </c>
      <c r="K43" s="126" t="e">
        <f t="shared" si="18"/>
        <v>#REF!</v>
      </c>
      <c r="L43" s="126" t="e">
        <f t="shared" si="18"/>
        <v>#REF!</v>
      </c>
      <c r="M43" s="126" t="e">
        <f t="shared" si="18"/>
        <v>#REF!</v>
      </c>
      <c r="N43" s="126" t="e">
        <f t="shared" si="18"/>
        <v>#REF!</v>
      </c>
      <c r="O43" s="128" t="e">
        <f t="shared" si="18"/>
        <v>#REF!</v>
      </c>
      <c r="P43" s="327"/>
    </row>
    <row r="44" spans="1:16" s="124" customFormat="1" ht="15.5" x14ac:dyDescent="0.35">
      <c r="A44" s="328"/>
      <c r="B44" s="321"/>
      <c r="C44" s="327"/>
      <c r="D44" s="113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112"/>
      <c r="P44" s="327"/>
    </row>
    <row r="45" spans="1:16" ht="15.5" x14ac:dyDescent="0.35">
      <c r="A45" s="328"/>
      <c r="B45" s="329"/>
      <c r="C45" s="329"/>
      <c r="D45" s="327" t="s">
        <v>92</v>
      </c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112"/>
      <c r="P45" s="327"/>
    </row>
    <row r="46" spans="1:16" ht="16" thickBot="1" x14ac:dyDescent="0.4">
      <c r="A46" s="139"/>
      <c r="B46" s="140"/>
      <c r="C46" s="140"/>
      <c r="D46" s="336" t="s">
        <v>93</v>
      </c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120"/>
      <c r="P46" s="327"/>
    </row>
    <row r="47" spans="1:16" ht="15.5" x14ac:dyDescent="0.35">
      <c r="A47" s="328"/>
      <c r="B47" s="329"/>
      <c r="C47" s="329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327"/>
    </row>
    <row r="48" spans="1:16" ht="15.5" x14ac:dyDescent="0.35">
      <c r="A48" s="15"/>
      <c r="B48" s="1"/>
      <c r="C48" s="1"/>
      <c r="D48" s="67"/>
      <c r="E48" s="67"/>
      <c r="F48" s="67"/>
      <c r="G48" s="67"/>
      <c r="H48" s="67"/>
      <c r="I48" s="67"/>
      <c r="J48" s="75"/>
      <c r="K48" s="67"/>
      <c r="L48" s="67"/>
      <c r="M48" s="67"/>
      <c r="N48" s="67"/>
      <c r="O48" s="67"/>
      <c r="P48" s="327"/>
    </row>
    <row r="49" spans="1:16" x14ac:dyDescent="0.35">
      <c r="A49" s="306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</row>
    <row r="50" spans="1:16" x14ac:dyDescent="0.35">
      <c r="A50" s="306"/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</row>
    <row r="51" spans="1:16" x14ac:dyDescent="0.35">
      <c r="A51" s="12"/>
      <c r="B51" s="12"/>
      <c r="C51" s="12"/>
      <c r="D51" s="495" t="s">
        <v>92</v>
      </c>
      <c r="E51" s="495"/>
      <c r="F51" s="495"/>
      <c r="G51" s="495"/>
      <c r="H51" s="495"/>
      <c r="I51" s="495"/>
      <c r="J51" s="306"/>
      <c r="K51" s="306"/>
      <c r="L51" s="306"/>
      <c r="M51" s="306"/>
      <c r="N51" s="306"/>
      <c r="O51" s="306"/>
      <c r="P51" s="306"/>
    </row>
    <row r="52" spans="1:16" x14ac:dyDescent="0.35">
      <c r="A52" s="12"/>
      <c r="B52" s="12"/>
      <c r="C52" s="12"/>
      <c r="D52" s="495" t="s">
        <v>93</v>
      </c>
      <c r="E52" s="495"/>
      <c r="F52" s="495"/>
      <c r="G52" s="495"/>
      <c r="H52" s="306"/>
      <c r="I52" s="306"/>
      <c r="J52" s="306"/>
      <c r="K52" s="306"/>
      <c r="L52" s="306"/>
      <c r="M52" s="306"/>
      <c r="N52" s="306"/>
      <c r="O52" s="306"/>
      <c r="P52" s="306"/>
    </row>
    <row r="53" spans="1:16" x14ac:dyDescent="0.35">
      <c r="A53" s="12"/>
      <c r="B53" s="12"/>
      <c r="C53" s="12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</row>
    <row r="55" spans="1:16" x14ac:dyDescent="0.35">
      <c r="A55" s="8"/>
      <c r="B55" s="8"/>
      <c r="C55" s="8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</row>
    <row r="56" spans="1:16" x14ac:dyDescent="0.35">
      <c r="A56" s="9"/>
      <c r="B56" s="9"/>
      <c r="C56" s="9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</row>
    <row r="57" spans="1:16" x14ac:dyDescent="0.35">
      <c r="A57" s="9"/>
      <c r="B57" s="9"/>
      <c r="C57" s="9"/>
      <c r="D57" s="306"/>
      <c r="E57" s="306"/>
      <c r="F57" s="306"/>
      <c r="G57" s="13"/>
      <c r="H57" s="14"/>
      <c r="I57" s="26"/>
      <c r="J57" s="26"/>
      <c r="K57" s="26"/>
      <c r="L57" s="26"/>
      <c r="M57" s="26"/>
      <c r="N57" s="26"/>
      <c r="O57" s="327"/>
      <c r="P57" s="306"/>
    </row>
    <row r="58" spans="1:16" x14ac:dyDescent="0.35">
      <c r="A58" s="10"/>
      <c r="B58" s="10"/>
      <c r="C58" s="10"/>
      <c r="D58" s="306"/>
      <c r="E58" s="306"/>
      <c r="F58" s="306"/>
      <c r="G58" s="306"/>
      <c r="H58" s="35"/>
      <c r="I58" s="306"/>
      <c r="J58" s="306"/>
      <c r="K58" s="306"/>
      <c r="L58" s="306"/>
      <c r="M58" s="306"/>
      <c r="N58" s="306"/>
      <c r="O58" s="327"/>
      <c r="P58" s="306"/>
    </row>
    <row r="59" spans="1:16" x14ac:dyDescent="0.35">
      <c r="A59" s="11"/>
      <c r="B59" s="11"/>
      <c r="C59" s="11"/>
      <c r="D59" s="306"/>
      <c r="E59" s="306"/>
      <c r="F59" s="306"/>
      <c r="G59" s="306"/>
      <c r="H59" s="14"/>
      <c r="I59" s="306"/>
      <c r="J59" s="306"/>
      <c r="K59" s="306"/>
      <c r="L59" s="306"/>
      <c r="M59" s="306"/>
      <c r="N59" s="306"/>
      <c r="O59" s="327"/>
      <c r="P59" s="306"/>
    </row>
    <row r="60" spans="1:16" x14ac:dyDescent="0.35">
      <c r="A60" s="11"/>
      <c r="B60" s="11"/>
      <c r="C60" s="11"/>
      <c r="D60" s="306"/>
      <c r="E60" s="306"/>
      <c r="F60" s="306"/>
      <c r="G60" s="306"/>
      <c r="H60" s="14"/>
      <c r="I60" s="306"/>
      <c r="J60" s="306"/>
      <c r="K60" s="306"/>
      <c r="L60" s="306"/>
      <c r="M60" s="306"/>
      <c r="N60" s="306"/>
      <c r="O60" s="327"/>
      <c r="P60" s="306"/>
    </row>
    <row r="61" spans="1:16" x14ac:dyDescent="0.35">
      <c r="A61" s="10"/>
      <c r="B61" s="10"/>
      <c r="C61" s="10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27"/>
      <c r="P61" s="306"/>
    </row>
    <row r="62" spans="1:16" x14ac:dyDescent="0.35">
      <c r="A62" s="10"/>
      <c r="B62" s="10"/>
      <c r="C62" s="10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27"/>
      <c r="P62" s="306"/>
    </row>
  </sheetData>
  <mergeCells count="8">
    <mergeCell ref="A1:O1"/>
    <mergeCell ref="A2:O2"/>
    <mergeCell ref="D51:I51"/>
    <mergeCell ref="D52:G52"/>
    <mergeCell ref="A35:B35"/>
    <mergeCell ref="A36:C36"/>
    <mergeCell ref="A37:B37"/>
    <mergeCell ref="A38:C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Q60"/>
  <sheetViews>
    <sheetView zoomScale="80" zoomScaleNormal="80" workbookViewId="0">
      <selection sqref="A1:O1"/>
    </sheetView>
  </sheetViews>
  <sheetFormatPr defaultColWidth="9.1796875" defaultRowHeight="14.5" x14ac:dyDescent="0.35"/>
  <cols>
    <col min="1" max="1" width="38.1796875" style="46" customWidth="1"/>
    <col min="2" max="2" width="15.1796875" style="104" customWidth="1"/>
    <col min="3" max="3" width="15.81640625" style="46" customWidth="1"/>
    <col min="4" max="15" width="15.7265625" style="46" customWidth="1"/>
    <col min="16" max="16384" width="9.1796875" style="46"/>
  </cols>
  <sheetData>
    <row r="1" spans="1:15" ht="18.5" x14ac:dyDescent="0.45">
      <c r="A1" s="525" t="s">
        <v>54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8"/>
    </row>
    <row r="2" spans="1:15" ht="15.5" x14ac:dyDescent="0.35">
      <c r="A2" s="527" t="s">
        <v>103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29"/>
    </row>
    <row r="3" spans="1:15" ht="15.75" customHeight="1" thickBot="1" x14ac:dyDescent="0.4">
      <c r="A3" s="16"/>
      <c r="B3" s="36"/>
      <c r="C3" s="36"/>
      <c r="D3" s="2">
        <v>2017</v>
      </c>
      <c r="E3" s="63">
        <v>2018</v>
      </c>
      <c r="F3" s="2">
        <v>2019</v>
      </c>
      <c r="G3" s="2">
        <v>2020</v>
      </c>
      <c r="H3" s="2">
        <v>2021</v>
      </c>
      <c r="I3" s="2">
        <v>2022</v>
      </c>
      <c r="J3" s="2">
        <v>2023</v>
      </c>
      <c r="K3" s="2">
        <v>2024</v>
      </c>
      <c r="L3" s="2">
        <v>2025</v>
      </c>
      <c r="M3" s="2">
        <v>2026</v>
      </c>
      <c r="N3" s="2">
        <v>2027</v>
      </c>
      <c r="O3" s="17">
        <v>2028</v>
      </c>
    </row>
    <row r="4" spans="1:15" ht="15.75" customHeight="1" x14ac:dyDescent="0.35">
      <c r="A4" s="18" t="s">
        <v>57</v>
      </c>
      <c r="B4" s="4"/>
      <c r="C4" s="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62" customFormat="1" ht="15.75" customHeight="1" x14ac:dyDescent="0.35">
      <c r="A5" s="58" t="s">
        <v>58</v>
      </c>
      <c r="B5" s="59"/>
      <c r="C5" s="59"/>
      <c r="D5" s="60">
        <f>Overview!E23</f>
        <v>132780</v>
      </c>
      <c r="E5" s="60">
        <f>+D5</f>
        <v>132780</v>
      </c>
      <c r="F5" s="60">
        <f t="shared" ref="F5:M5" si="0">E5*101%</f>
        <v>134107.79999999999</v>
      </c>
      <c r="G5" s="60">
        <f t="shared" si="0"/>
        <v>135448.878</v>
      </c>
      <c r="H5" s="60">
        <f t="shared" si="0"/>
        <v>136803.36678000001</v>
      </c>
      <c r="I5" s="60">
        <f t="shared" si="0"/>
        <v>138171.4004478</v>
      </c>
      <c r="J5" s="60">
        <f t="shared" si="0"/>
        <v>139553.11445227801</v>
      </c>
      <c r="K5" s="60">
        <f t="shared" si="0"/>
        <v>140948.64559680078</v>
      </c>
      <c r="L5" s="60">
        <f t="shared" si="0"/>
        <v>142358.13205276878</v>
      </c>
      <c r="M5" s="60">
        <f t="shared" si="0"/>
        <v>143781.71337329646</v>
      </c>
      <c r="N5" s="60">
        <f t="shared" ref="N5" si="1">M5*103%</f>
        <v>148095.16477449535</v>
      </c>
      <c r="O5" s="61">
        <f>N5*101%</f>
        <v>149576.1164222403</v>
      </c>
    </row>
    <row r="6" spans="1:15" s="62" customFormat="1" ht="15.75" customHeight="1" x14ac:dyDescent="0.35">
      <c r="A6" s="58" t="s">
        <v>60</v>
      </c>
      <c r="B6" s="59"/>
      <c r="C6" s="59"/>
      <c r="D6" s="60">
        <f>((25*4)*12)</f>
        <v>1200</v>
      </c>
      <c r="E6" s="60">
        <f t="shared" ref="E6:O6" si="2">((25*23)*12)</f>
        <v>6900</v>
      </c>
      <c r="F6" s="60">
        <f t="shared" si="2"/>
        <v>6900</v>
      </c>
      <c r="G6" s="60">
        <f t="shared" si="2"/>
        <v>6900</v>
      </c>
      <c r="H6" s="60">
        <f t="shared" si="2"/>
        <v>6900</v>
      </c>
      <c r="I6" s="60">
        <f t="shared" si="2"/>
        <v>6900</v>
      </c>
      <c r="J6" s="60">
        <f t="shared" si="2"/>
        <v>6900</v>
      </c>
      <c r="K6" s="60">
        <f t="shared" si="2"/>
        <v>6900</v>
      </c>
      <c r="L6" s="60">
        <f t="shared" si="2"/>
        <v>6900</v>
      </c>
      <c r="M6" s="60">
        <f t="shared" si="2"/>
        <v>6900</v>
      </c>
      <c r="N6" s="60">
        <f t="shared" si="2"/>
        <v>6900</v>
      </c>
      <c r="O6" s="61">
        <f t="shared" si="2"/>
        <v>6900</v>
      </c>
    </row>
    <row r="7" spans="1:15" s="77" customFormat="1" ht="15.75" customHeight="1" x14ac:dyDescent="0.35">
      <c r="A7" s="19" t="s">
        <v>61</v>
      </c>
      <c r="B7" s="5"/>
      <c r="C7" s="5"/>
      <c r="D7" s="81" t="e">
        <f>'Data Input'!#REF!</f>
        <v>#REF!</v>
      </c>
      <c r="E7" s="81" t="e">
        <f>D7*101%</f>
        <v>#REF!</v>
      </c>
      <c r="F7" s="81" t="e">
        <f t="shared" ref="F7:O7" si="3">E7*101%</f>
        <v>#REF!</v>
      </c>
      <c r="G7" s="81" t="e">
        <f t="shared" si="3"/>
        <v>#REF!</v>
      </c>
      <c r="H7" s="81" t="e">
        <f t="shared" si="3"/>
        <v>#REF!</v>
      </c>
      <c r="I7" s="81" t="e">
        <f t="shared" si="3"/>
        <v>#REF!</v>
      </c>
      <c r="J7" s="81" t="e">
        <f t="shared" si="3"/>
        <v>#REF!</v>
      </c>
      <c r="K7" s="81" t="e">
        <f t="shared" si="3"/>
        <v>#REF!</v>
      </c>
      <c r="L7" s="81" t="e">
        <f t="shared" si="3"/>
        <v>#REF!</v>
      </c>
      <c r="M7" s="81" t="e">
        <f t="shared" si="3"/>
        <v>#REF!</v>
      </c>
      <c r="N7" s="81" t="e">
        <f t="shared" si="3"/>
        <v>#REF!</v>
      </c>
      <c r="O7" s="106" t="e">
        <f t="shared" si="3"/>
        <v>#REF!</v>
      </c>
    </row>
    <row r="8" spans="1:15" ht="15.75" customHeight="1" x14ac:dyDescent="0.35">
      <c r="A8" s="32" t="s">
        <v>62</v>
      </c>
      <c r="B8" s="37"/>
      <c r="C8" s="37"/>
      <c r="D8" s="64" t="e">
        <f t="shared" ref="D8:O8" si="4">SUM(D5:D7)</f>
        <v>#REF!</v>
      </c>
      <c r="E8" s="64" t="e">
        <f t="shared" si="4"/>
        <v>#REF!</v>
      </c>
      <c r="F8" s="64" t="e">
        <f t="shared" si="4"/>
        <v>#REF!</v>
      </c>
      <c r="G8" s="64" t="e">
        <f t="shared" si="4"/>
        <v>#REF!</v>
      </c>
      <c r="H8" s="64" t="e">
        <f t="shared" si="4"/>
        <v>#REF!</v>
      </c>
      <c r="I8" s="64" t="e">
        <f t="shared" si="4"/>
        <v>#REF!</v>
      </c>
      <c r="J8" s="64" t="e">
        <f t="shared" si="4"/>
        <v>#REF!</v>
      </c>
      <c r="K8" s="64" t="e">
        <f t="shared" si="4"/>
        <v>#REF!</v>
      </c>
      <c r="L8" s="64" t="e">
        <f t="shared" si="4"/>
        <v>#REF!</v>
      </c>
      <c r="M8" s="64" t="e">
        <f t="shared" si="4"/>
        <v>#REF!</v>
      </c>
      <c r="N8" s="64" t="e">
        <f t="shared" si="4"/>
        <v>#REF!</v>
      </c>
      <c r="O8" s="65" t="e">
        <f t="shared" si="4"/>
        <v>#REF!</v>
      </c>
    </row>
    <row r="9" spans="1:15" ht="15.75" customHeight="1" x14ac:dyDescent="0.35">
      <c r="A9" s="21"/>
      <c r="B9" s="7"/>
      <c r="C9" s="7"/>
      <c r="D9" s="29"/>
      <c r="E9" s="29"/>
      <c r="F9" s="29"/>
      <c r="G9" s="29"/>
      <c r="H9" s="29"/>
      <c r="I9" s="29"/>
      <c r="J9" s="29"/>
      <c r="K9" s="29"/>
      <c r="L9" s="31"/>
      <c r="M9" s="29"/>
      <c r="N9" s="29"/>
      <c r="O9" s="30"/>
    </row>
    <row r="10" spans="1:15" ht="15.5" x14ac:dyDescent="0.35">
      <c r="A10" s="20" t="s">
        <v>63</v>
      </c>
      <c r="B10" s="6"/>
      <c r="C10" s="6"/>
      <c r="D10" s="29"/>
      <c r="E10" s="29"/>
      <c r="F10" s="29"/>
      <c r="G10" s="29"/>
      <c r="H10" s="29"/>
      <c r="I10" s="29"/>
      <c r="J10" s="29"/>
      <c r="K10" s="29"/>
      <c r="L10" s="31"/>
      <c r="M10" s="29"/>
      <c r="N10" s="29"/>
      <c r="O10" s="30"/>
    </row>
    <row r="11" spans="1:15" ht="15.5" x14ac:dyDescent="0.35">
      <c r="A11" s="22" t="s">
        <v>64</v>
      </c>
      <c r="B11" s="8"/>
      <c r="C11" s="8"/>
      <c r="D11" s="67" t="e">
        <f>'Data Input'!#REF!</f>
        <v>#REF!</v>
      </c>
      <c r="E11" s="67" t="e">
        <f t="shared" ref="E11:O11" si="5">D11*0.03+D11</f>
        <v>#REF!</v>
      </c>
      <c r="F11" s="67" t="e">
        <f t="shared" si="5"/>
        <v>#REF!</v>
      </c>
      <c r="G11" s="67" t="e">
        <f t="shared" si="5"/>
        <v>#REF!</v>
      </c>
      <c r="H11" s="67" t="e">
        <f t="shared" si="5"/>
        <v>#REF!</v>
      </c>
      <c r="I11" s="67" t="e">
        <f t="shared" si="5"/>
        <v>#REF!</v>
      </c>
      <c r="J11" s="67" t="e">
        <f t="shared" si="5"/>
        <v>#REF!</v>
      </c>
      <c r="K11" s="67" t="e">
        <f t="shared" si="5"/>
        <v>#REF!</v>
      </c>
      <c r="L11" s="67" t="e">
        <f t="shared" si="5"/>
        <v>#REF!</v>
      </c>
      <c r="M11" s="67" t="e">
        <f t="shared" si="5"/>
        <v>#REF!</v>
      </c>
      <c r="N11" s="67" t="e">
        <f t="shared" si="5"/>
        <v>#REF!</v>
      </c>
      <c r="O11" s="68" t="e">
        <f t="shared" si="5"/>
        <v>#REF!</v>
      </c>
    </row>
    <row r="12" spans="1:15" ht="15.5" x14ac:dyDescent="0.35">
      <c r="A12" s="23" t="s">
        <v>65</v>
      </c>
      <c r="B12" s="9"/>
      <c r="C12" s="9"/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8">
        <v>0</v>
      </c>
    </row>
    <row r="13" spans="1:15" x14ac:dyDescent="0.35">
      <c r="A13" s="24" t="s">
        <v>66</v>
      </c>
      <c r="B13" s="10"/>
      <c r="C13" s="10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</row>
    <row r="14" spans="1:15" ht="15.5" x14ac:dyDescent="0.35">
      <c r="A14" s="25" t="s">
        <v>67</v>
      </c>
      <c r="B14" s="11"/>
      <c r="C14" s="11"/>
      <c r="D14" s="67" t="e">
        <f>'Data Input'!#REF!</f>
        <v>#REF!</v>
      </c>
      <c r="E14" s="67" t="e">
        <f t="shared" ref="E14:O20" si="6">D14*103%</f>
        <v>#REF!</v>
      </c>
      <c r="F14" s="67" t="e">
        <f t="shared" si="6"/>
        <v>#REF!</v>
      </c>
      <c r="G14" s="67" t="e">
        <f t="shared" si="6"/>
        <v>#REF!</v>
      </c>
      <c r="H14" s="67" t="e">
        <f t="shared" si="6"/>
        <v>#REF!</v>
      </c>
      <c r="I14" s="67" t="e">
        <f t="shared" si="6"/>
        <v>#REF!</v>
      </c>
      <c r="J14" s="67" t="e">
        <f t="shared" si="6"/>
        <v>#REF!</v>
      </c>
      <c r="K14" s="67" t="e">
        <f t="shared" si="6"/>
        <v>#REF!</v>
      </c>
      <c r="L14" s="67" t="e">
        <f t="shared" si="6"/>
        <v>#REF!</v>
      </c>
      <c r="M14" s="67" t="e">
        <f t="shared" si="6"/>
        <v>#REF!</v>
      </c>
      <c r="N14" s="67" t="e">
        <f t="shared" si="6"/>
        <v>#REF!</v>
      </c>
      <c r="O14" s="68" t="e">
        <f t="shared" si="6"/>
        <v>#REF!</v>
      </c>
    </row>
    <row r="15" spans="1:15" ht="15.5" x14ac:dyDescent="0.35">
      <c r="A15" s="25" t="s">
        <v>68</v>
      </c>
      <c r="B15" s="11"/>
      <c r="C15" s="11"/>
      <c r="D15" s="67" t="e">
        <f>'Data Input'!#REF!</f>
        <v>#REF!</v>
      </c>
      <c r="E15" s="67" t="e">
        <f t="shared" si="6"/>
        <v>#REF!</v>
      </c>
      <c r="F15" s="67" t="e">
        <f t="shared" si="6"/>
        <v>#REF!</v>
      </c>
      <c r="G15" s="67" t="e">
        <f t="shared" si="6"/>
        <v>#REF!</v>
      </c>
      <c r="H15" s="67" t="e">
        <f t="shared" si="6"/>
        <v>#REF!</v>
      </c>
      <c r="I15" s="67" t="e">
        <f t="shared" si="6"/>
        <v>#REF!</v>
      </c>
      <c r="J15" s="67" t="e">
        <f t="shared" si="6"/>
        <v>#REF!</v>
      </c>
      <c r="K15" s="67" t="e">
        <f t="shared" si="6"/>
        <v>#REF!</v>
      </c>
      <c r="L15" s="67" t="e">
        <f t="shared" si="6"/>
        <v>#REF!</v>
      </c>
      <c r="M15" s="67" t="e">
        <f t="shared" si="6"/>
        <v>#REF!</v>
      </c>
      <c r="N15" s="67" t="e">
        <f t="shared" si="6"/>
        <v>#REF!</v>
      </c>
      <c r="O15" s="68" t="e">
        <f t="shared" si="6"/>
        <v>#REF!</v>
      </c>
    </row>
    <row r="16" spans="1:15" ht="15.5" x14ac:dyDescent="0.35">
      <c r="A16" s="24" t="s">
        <v>69</v>
      </c>
      <c r="B16" s="10"/>
      <c r="C16" s="10"/>
      <c r="D16" s="67"/>
      <c r="E16" s="67">
        <f t="shared" si="6"/>
        <v>0</v>
      </c>
      <c r="F16" s="67">
        <f t="shared" si="6"/>
        <v>0</v>
      </c>
      <c r="G16" s="67">
        <f t="shared" si="6"/>
        <v>0</v>
      </c>
      <c r="H16" s="67">
        <f t="shared" si="6"/>
        <v>0</v>
      </c>
      <c r="I16" s="67">
        <f t="shared" si="6"/>
        <v>0</v>
      </c>
      <c r="J16" s="67">
        <f t="shared" si="6"/>
        <v>0</v>
      </c>
      <c r="K16" s="67">
        <f t="shared" si="6"/>
        <v>0</v>
      </c>
      <c r="L16" s="67">
        <f t="shared" si="6"/>
        <v>0</v>
      </c>
      <c r="M16" s="67">
        <f t="shared" si="6"/>
        <v>0</v>
      </c>
      <c r="N16" s="67">
        <f t="shared" si="6"/>
        <v>0</v>
      </c>
      <c r="O16" s="68">
        <f t="shared" si="6"/>
        <v>0</v>
      </c>
    </row>
    <row r="17" spans="1:17" ht="15.5" x14ac:dyDescent="0.35">
      <c r="A17" s="25" t="s">
        <v>70</v>
      </c>
      <c r="B17" s="11"/>
      <c r="C17" s="11"/>
      <c r="D17" s="67" t="e">
        <f>'Data Input'!#REF!</f>
        <v>#REF!</v>
      </c>
      <c r="E17" s="67" t="e">
        <f t="shared" si="6"/>
        <v>#REF!</v>
      </c>
      <c r="F17" s="67" t="e">
        <f t="shared" si="6"/>
        <v>#REF!</v>
      </c>
      <c r="G17" s="67" t="e">
        <f t="shared" si="6"/>
        <v>#REF!</v>
      </c>
      <c r="H17" s="67" t="e">
        <f t="shared" si="6"/>
        <v>#REF!</v>
      </c>
      <c r="I17" s="67" t="e">
        <f t="shared" si="6"/>
        <v>#REF!</v>
      </c>
      <c r="J17" s="67" t="e">
        <f t="shared" si="6"/>
        <v>#REF!</v>
      </c>
      <c r="K17" s="67" t="e">
        <f t="shared" si="6"/>
        <v>#REF!</v>
      </c>
      <c r="L17" s="67" t="e">
        <f t="shared" si="6"/>
        <v>#REF!</v>
      </c>
      <c r="M17" s="67" t="e">
        <f t="shared" si="6"/>
        <v>#REF!</v>
      </c>
      <c r="N17" s="67" t="e">
        <f t="shared" si="6"/>
        <v>#REF!</v>
      </c>
      <c r="O17" s="68" t="e">
        <f t="shared" si="6"/>
        <v>#REF!</v>
      </c>
      <c r="P17" s="306"/>
      <c r="Q17" s="306"/>
    </row>
    <row r="18" spans="1:17" ht="15.5" x14ac:dyDescent="0.35">
      <c r="A18" s="25" t="s">
        <v>71</v>
      </c>
      <c r="B18" s="11"/>
      <c r="C18" s="11"/>
      <c r="D18" s="67" t="e">
        <f>'Data Input'!#REF!</f>
        <v>#REF!</v>
      </c>
      <c r="E18" s="67" t="e">
        <f t="shared" si="6"/>
        <v>#REF!</v>
      </c>
      <c r="F18" s="67" t="e">
        <f t="shared" si="6"/>
        <v>#REF!</v>
      </c>
      <c r="G18" s="67" t="e">
        <f t="shared" si="6"/>
        <v>#REF!</v>
      </c>
      <c r="H18" s="67" t="e">
        <f t="shared" si="6"/>
        <v>#REF!</v>
      </c>
      <c r="I18" s="67" t="e">
        <f t="shared" si="6"/>
        <v>#REF!</v>
      </c>
      <c r="J18" s="67" t="e">
        <f t="shared" si="6"/>
        <v>#REF!</v>
      </c>
      <c r="K18" s="67" t="e">
        <f t="shared" si="6"/>
        <v>#REF!</v>
      </c>
      <c r="L18" s="67" t="e">
        <f t="shared" si="6"/>
        <v>#REF!</v>
      </c>
      <c r="M18" s="67" t="e">
        <f t="shared" si="6"/>
        <v>#REF!</v>
      </c>
      <c r="N18" s="67" t="e">
        <f t="shared" si="6"/>
        <v>#REF!</v>
      </c>
      <c r="O18" s="68" t="e">
        <f t="shared" si="6"/>
        <v>#REF!</v>
      </c>
      <c r="P18" s="306"/>
      <c r="Q18" s="306"/>
    </row>
    <row r="19" spans="1:17" ht="15.5" x14ac:dyDescent="0.35">
      <c r="A19" s="22" t="s">
        <v>72</v>
      </c>
      <c r="B19" s="8"/>
      <c r="C19" s="8"/>
      <c r="D19" s="67" t="e">
        <f>'Data Input'!#REF!</f>
        <v>#REF!</v>
      </c>
      <c r="E19" s="67" t="e">
        <f t="shared" si="6"/>
        <v>#REF!</v>
      </c>
      <c r="F19" s="67" t="e">
        <f t="shared" si="6"/>
        <v>#REF!</v>
      </c>
      <c r="G19" s="67" t="e">
        <f t="shared" si="6"/>
        <v>#REF!</v>
      </c>
      <c r="H19" s="67" t="e">
        <f t="shared" si="6"/>
        <v>#REF!</v>
      </c>
      <c r="I19" s="67" t="e">
        <f t="shared" si="6"/>
        <v>#REF!</v>
      </c>
      <c r="J19" s="67" t="e">
        <f t="shared" si="6"/>
        <v>#REF!</v>
      </c>
      <c r="K19" s="67" t="e">
        <f t="shared" si="6"/>
        <v>#REF!</v>
      </c>
      <c r="L19" s="67" t="e">
        <f t="shared" si="6"/>
        <v>#REF!</v>
      </c>
      <c r="M19" s="67" t="e">
        <f t="shared" si="6"/>
        <v>#REF!</v>
      </c>
      <c r="N19" s="67" t="e">
        <f t="shared" si="6"/>
        <v>#REF!</v>
      </c>
      <c r="O19" s="68" t="e">
        <f t="shared" si="6"/>
        <v>#REF!</v>
      </c>
      <c r="P19" s="306"/>
      <c r="Q19" s="306"/>
    </row>
    <row r="20" spans="1:17" ht="15.5" x14ac:dyDescent="0.35">
      <c r="A20" s="22" t="s">
        <v>73</v>
      </c>
      <c r="B20" s="8"/>
      <c r="C20" s="8"/>
      <c r="D20" s="67" t="e">
        <f>'Data Input'!#REF!</f>
        <v>#REF!</v>
      </c>
      <c r="E20" s="67" t="e">
        <f t="shared" si="6"/>
        <v>#REF!</v>
      </c>
      <c r="F20" s="67" t="e">
        <f t="shared" si="6"/>
        <v>#REF!</v>
      </c>
      <c r="G20" s="67" t="e">
        <f t="shared" si="6"/>
        <v>#REF!</v>
      </c>
      <c r="H20" s="67" t="e">
        <f t="shared" si="6"/>
        <v>#REF!</v>
      </c>
      <c r="I20" s="67" t="e">
        <f t="shared" si="6"/>
        <v>#REF!</v>
      </c>
      <c r="J20" s="67" t="e">
        <f t="shared" si="6"/>
        <v>#REF!</v>
      </c>
      <c r="K20" s="67" t="e">
        <f t="shared" si="6"/>
        <v>#REF!</v>
      </c>
      <c r="L20" s="67" t="e">
        <f t="shared" si="6"/>
        <v>#REF!</v>
      </c>
      <c r="M20" s="67" t="e">
        <f t="shared" si="6"/>
        <v>#REF!</v>
      </c>
      <c r="N20" s="67" t="e">
        <f t="shared" si="6"/>
        <v>#REF!</v>
      </c>
      <c r="O20" s="68" t="e">
        <f t="shared" si="6"/>
        <v>#REF!</v>
      </c>
      <c r="P20" s="306"/>
      <c r="Q20" s="306"/>
    </row>
    <row r="21" spans="1:17" ht="15.5" x14ac:dyDescent="0.35">
      <c r="A21" s="23" t="s">
        <v>74</v>
      </c>
      <c r="B21" s="9"/>
      <c r="C21" s="9"/>
      <c r="D21" s="71">
        <v>0</v>
      </c>
      <c r="E21" s="71">
        <f>+D21</f>
        <v>0</v>
      </c>
      <c r="F21" s="71">
        <f t="shared" ref="F21:O21" si="7">+E21</f>
        <v>0</v>
      </c>
      <c r="G21" s="71">
        <f t="shared" si="7"/>
        <v>0</v>
      </c>
      <c r="H21" s="71">
        <f t="shared" si="7"/>
        <v>0</v>
      </c>
      <c r="I21" s="71">
        <f t="shared" si="7"/>
        <v>0</v>
      </c>
      <c r="J21" s="71">
        <f t="shared" si="7"/>
        <v>0</v>
      </c>
      <c r="K21" s="71">
        <f t="shared" si="7"/>
        <v>0</v>
      </c>
      <c r="L21" s="71">
        <f t="shared" si="7"/>
        <v>0</v>
      </c>
      <c r="M21" s="71">
        <f t="shared" si="7"/>
        <v>0</v>
      </c>
      <c r="N21" s="71">
        <f t="shared" si="7"/>
        <v>0</v>
      </c>
      <c r="O21" s="72">
        <f t="shared" si="7"/>
        <v>0</v>
      </c>
      <c r="P21" s="306"/>
      <c r="Q21" s="306"/>
    </row>
    <row r="22" spans="1:17" ht="15.5" x14ac:dyDescent="0.35">
      <c r="A22" s="33" t="s">
        <v>75</v>
      </c>
      <c r="B22" s="38"/>
      <c r="C22" s="38"/>
      <c r="D22" s="64" t="e">
        <f>SUM(D11:D21)</f>
        <v>#REF!</v>
      </c>
      <c r="E22" s="64" t="e">
        <f t="shared" ref="E22:O22" si="8">SUM(E11:E21)</f>
        <v>#REF!</v>
      </c>
      <c r="F22" s="64" t="e">
        <f t="shared" si="8"/>
        <v>#REF!</v>
      </c>
      <c r="G22" s="64" t="e">
        <f t="shared" si="8"/>
        <v>#REF!</v>
      </c>
      <c r="H22" s="64" t="e">
        <f t="shared" si="8"/>
        <v>#REF!</v>
      </c>
      <c r="I22" s="64" t="e">
        <f t="shared" si="8"/>
        <v>#REF!</v>
      </c>
      <c r="J22" s="64" t="e">
        <f t="shared" si="8"/>
        <v>#REF!</v>
      </c>
      <c r="K22" s="64" t="e">
        <f t="shared" si="8"/>
        <v>#REF!</v>
      </c>
      <c r="L22" s="64" t="e">
        <f t="shared" si="8"/>
        <v>#REF!</v>
      </c>
      <c r="M22" s="64" t="e">
        <f t="shared" si="8"/>
        <v>#REF!</v>
      </c>
      <c r="N22" s="64" t="e">
        <f t="shared" si="8"/>
        <v>#REF!</v>
      </c>
      <c r="O22" s="65" t="e">
        <f t="shared" si="8"/>
        <v>#REF!</v>
      </c>
      <c r="P22" s="306"/>
      <c r="Q22" s="306"/>
    </row>
    <row r="23" spans="1:17" ht="15.5" x14ac:dyDescent="0.35">
      <c r="A23" s="33"/>
      <c r="B23" s="38"/>
      <c r="C23" s="38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5"/>
      <c r="P23" s="306"/>
      <c r="Q23" s="306"/>
    </row>
    <row r="24" spans="1:17" s="77" customFormat="1" ht="15.5" x14ac:dyDescent="0.35">
      <c r="A24" s="328" t="s">
        <v>76</v>
      </c>
      <c r="B24" s="329"/>
      <c r="C24" s="329"/>
      <c r="D24" s="73" t="e">
        <f t="shared" ref="D24:O24" si="9">D8-D22</f>
        <v>#REF!</v>
      </c>
      <c r="E24" s="73" t="e">
        <f t="shared" si="9"/>
        <v>#REF!</v>
      </c>
      <c r="F24" s="73" t="e">
        <f t="shared" si="9"/>
        <v>#REF!</v>
      </c>
      <c r="G24" s="73" t="e">
        <f t="shared" si="9"/>
        <v>#REF!</v>
      </c>
      <c r="H24" s="73" t="e">
        <f t="shared" si="9"/>
        <v>#REF!</v>
      </c>
      <c r="I24" s="73" t="e">
        <f t="shared" si="9"/>
        <v>#REF!</v>
      </c>
      <c r="J24" s="73" t="e">
        <f t="shared" si="9"/>
        <v>#REF!</v>
      </c>
      <c r="K24" s="73" t="e">
        <f t="shared" si="9"/>
        <v>#REF!</v>
      </c>
      <c r="L24" s="73" t="e">
        <f t="shared" si="9"/>
        <v>#REF!</v>
      </c>
      <c r="M24" s="73" t="e">
        <f t="shared" si="9"/>
        <v>#REF!</v>
      </c>
      <c r="N24" s="73" t="e">
        <f t="shared" si="9"/>
        <v>#REF!</v>
      </c>
      <c r="O24" s="74" t="e">
        <f t="shared" si="9"/>
        <v>#REF!</v>
      </c>
      <c r="P24" s="306"/>
      <c r="Q24" s="306"/>
    </row>
    <row r="25" spans="1:17" s="62" customFormat="1" ht="15.5" x14ac:dyDescent="0.35">
      <c r="A25" s="86" t="s">
        <v>77</v>
      </c>
      <c r="B25" s="87"/>
      <c r="C25" s="87"/>
      <c r="D25" s="107">
        <f>(56*26)*12</f>
        <v>17472</v>
      </c>
      <c r="E25" s="107">
        <f t="shared" ref="E25:O25" si="10">(56*26)*12</f>
        <v>17472</v>
      </c>
      <c r="F25" s="107">
        <f t="shared" si="10"/>
        <v>17472</v>
      </c>
      <c r="G25" s="107">
        <f t="shared" si="10"/>
        <v>17472</v>
      </c>
      <c r="H25" s="107">
        <f t="shared" si="10"/>
        <v>17472</v>
      </c>
      <c r="I25" s="107">
        <f t="shared" si="10"/>
        <v>17472</v>
      </c>
      <c r="J25" s="107">
        <f t="shared" si="10"/>
        <v>17472</v>
      </c>
      <c r="K25" s="107">
        <f t="shared" si="10"/>
        <v>17472</v>
      </c>
      <c r="L25" s="107">
        <f t="shared" si="10"/>
        <v>17472</v>
      </c>
      <c r="M25" s="107">
        <f t="shared" si="10"/>
        <v>17472</v>
      </c>
      <c r="N25" s="107">
        <f t="shared" si="10"/>
        <v>17472</v>
      </c>
      <c r="O25" s="108">
        <f t="shared" si="10"/>
        <v>17472</v>
      </c>
    </row>
    <row r="26" spans="1:17" s="85" customFormat="1" ht="15.5" x14ac:dyDescent="0.35">
      <c r="A26" s="133"/>
      <c r="B26" s="83"/>
      <c r="C26" s="83"/>
      <c r="D26" s="84" t="e">
        <f>D24-D25</f>
        <v>#REF!</v>
      </c>
      <c r="E26" s="84" t="e">
        <f t="shared" ref="E26:O26" si="11">E24-E25</f>
        <v>#REF!</v>
      </c>
      <c r="F26" s="84" t="e">
        <f t="shared" si="11"/>
        <v>#REF!</v>
      </c>
      <c r="G26" s="84" t="e">
        <f t="shared" si="11"/>
        <v>#REF!</v>
      </c>
      <c r="H26" s="84" t="e">
        <f t="shared" si="11"/>
        <v>#REF!</v>
      </c>
      <c r="I26" s="84" t="e">
        <f t="shared" si="11"/>
        <v>#REF!</v>
      </c>
      <c r="J26" s="84" t="e">
        <f t="shared" si="11"/>
        <v>#REF!</v>
      </c>
      <c r="K26" s="84" t="e">
        <f t="shared" si="11"/>
        <v>#REF!</v>
      </c>
      <c r="L26" s="84" t="e">
        <f t="shared" si="11"/>
        <v>#REF!</v>
      </c>
      <c r="M26" s="84" t="e">
        <f t="shared" si="11"/>
        <v>#REF!</v>
      </c>
      <c r="N26" s="84" t="e">
        <f t="shared" si="11"/>
        <v>#REF!</v>
      </c>
      <c r="O26" s="134" t="e">
        <f t="shared" si="11"/>
        <v>#REF!</v>
      </c>
    </row>
    <row r="27" spans="1:17" s="77" customFormat="1" ht="15.5" x14ac:dyDescent="0.35">
      <c r="A27" s="328"/>
      <c r="B27" s="329"/>
      <c r="C27" s="32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10"/>
      <c r="P27" s="306"/>
      <c r="Q27" s="306"/>
    </row>
    <row r="28" spans="1:17" s="77" customFormat="1" ht="15.5" x14ac:dyDescent="0.35">
      <c r="A28" s="111" t="s">
        <v>97</v>
      </c>
      <c r="B28" s="125"/>
      <c r="C28" s="329"/>
      <c r="D28" s="64" t="e">
        <f>+D26</f>
        <v>#REF!</v>
      </c>
      <c r="E28" s="64" t="e">
        <f>D28+E26</f>
        <v>#REF!</v>
      </c>
      <c r="F28" s="64" t="e">
        <f t="shared" ref="F28:O28" si="12">E28+F26</f>
        <v>#REF!</v>
      </c>
      <c r="G28" s="64" t="e">
        <f t="shared" si="12"/>
        <v>#REF!</v>
      </c>
      <c r="H28" s="64" t="e">
        <f t="shared" si="12"/>
        <v>#REF!</v>
      </c>
      <c r="I28" s="64" t="e">
        <f t="shared" si="12"/>
        <v>#REF!</v>
      </c>
      <c r="J28" s="64" t="e">
        <f t="shared" si="12"/>
        <v>#REF!</v>
      </c>
      <c r="K28" s="64" t="e">
        <f t="shared" si="12"/>
        <v>#REF!</v>
      </c>
      <c r="L28" s="64" t="e">
        <f t="shared" si="12"/>
        <v>#REF!</v>
      </c>
      <c r="M28" s="64" t="e">
        <f t="shared" si="12"/>
        <v>#REF!</v>
      </c>
      <c r="N28" s="64" t="e">
        <f t="shared" si="12"/>
        <v>#REF!</v>
      </c>
      <c r="O28" s="65" t="e">
        <f t="shared" si="12"/>
        <v>#REF!</v>
      </c>
      <c r="P28" s="306"/>
      <c r="Q28" s="306"/>
    </row>
    <row r="29" spans="1:17" s="77" customFormat="1" ht="15.5" x14ac:dyDescent="0.35">
      <c r="A29" s="328"/>
      <c r="B29" s="329"/>
      <c r="C29" s="329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  <c r="P29" s="327"/>
      <c r="Q29" s="327"/>
    </row>
    <row r="30" spans="1:17" s="77" customFormat="1" ht="15.5" x14ac:dyDescent="0.35">
      <c r="A30" s="333" t="s">
        <v>80</v>
      </c>
      <c r="B30" s="322"/>
      <c r="C30" s="321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112"/>
      <c r="P30" s="327"/>
      <c r="Q30" s="327"/>
    </row>
    <row r="31" spans="1:17" s="77" customFormat="1" ht="15.5" x14ac:dyDescent="0.35">
      <c r="A31" s="332" t="s">
        <v>81</v>
      </c>
      <c r="B31" s="321"/>
      <c r="C31" s="113">
        <f>1216142-750000</f>
        <v>466142</v>
      </c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112"/>
      <c r="P31" s="327"/>
      <c r="Q31" s="327"/>
    </row>
    <row r="32" spans="1:17" s="77" customFormat="1" ht="15.5" x14ac:dyDescent="0.35">
      <c r="A32" s="332" t="s">
        <v>82</v>
      </c>
      <c r="B32" s="321"/>
      <c r="C32" s="321"/>
      <c r="D32" s="113" t="e">
        <f>-E26</f>
        <v>#REF!</v>
      </c>
      <c r="E32" s="113" t="e">
        <f>-F26</f>
        <v>#REF!</v>
      </c>
      <c r="F32" s="113" t="e">
        <f>-G26</f>
        <v>#REF!</v>
      </c>
      <c r="G32" s="113" t="e">
        <f>-H26</f>
        <v>#REF!</v>
      </c>
      <c r="H32" s="113" t="e">
        <f>-G33</f>
        <v>#REF!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4">
        <v>0</v>
      </c>
      <c r="P32" s="306"/>
      <c r="Q32" s="306"/>
    </row>
    <row r="33" spans="1:16" s="77" customFormat="1" ht="15.5" x14ac:dyDescent="0.35">
      <c r="A33" s="333" t="s">
        <v>83</v>
      </c>
      <c r="B33" s="322"/>
      <c r="C33" s="322"/>
      <c r="D33" s="121" t="e">
        <f>C31+D32</f>
        <v>#REF!</v>
      </c>
      <c r="E33" s="121" t="e">
        <f>D33+E32</f>
        <v>#REF!</v>
      </c>
      <c r="F33" s="121" t="e">
        <f>E33+F32</f>
        <v>#REF!</v>
      </c>
      <c r="G33" s="121" t="e">
        <f>F33+G32</f>
        <v>#REF!</v>
      </c>
      <c r="H33" s="121" t="e">
        <f>G33+H32</f>
        <v>#REF!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2">
        <v>0</v>
      </c>
      <c r="P33" s="306"/>
    </row>
    <row r="34" spans="1:16" s="77" customFormat="1" ht="15.5" x14ac:dyDescent="0.35">
      <c r="A34" s="328" t="s">
        <v>84</v>
      </c>
      <c r="B34" s="329"/>
      <c r="C34" s="113">
        <f>26*6000</f>
        <v>156000</v>
      </c>
      <c r="D34" s="113">
        <v>0</v>
      </c>
      <c r="E34" s="113">
        <v>0</v>
      </c>
      <c r="F34" s="113">
        <v>0</v>
      </c>
      <c r="G34" s="113">
        <v>0</v>
      </c>
      <c r="H34" s="113" t="e">
        <f>-(I26+H32)</f>
        <v>#REF!</v>
      </c>
      <c r="I34" s="113" t="e">
        <f>-(C34+H34)</f>
        <v>#REF!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4">
        <v>0</v>
      </c>
      <c r="P34" s="306"/>
    </row>
    <row r="35" spans="1:16" s="77" customFormat="1" ht="15.5" x14ac:dyDescent="0.35">
      <c r="A35" s="334" t="s">
        <v>85</v>
      </c>
      <c r="B35" s="325"/>
      <c r="C35" s="325"/>
      <c r="D35" s="121">
        <f>C34+D34</f>
        <v>156000</v>
      </c>
      <c r="E35" s="121">
        <f>D35+E34</f>
        <v>156000</v>
      </c>
      <c r="F35" s="121">
        <f t="shared" ref="F35:H35" si="13">E35+F34</f>
        <v>156000</v>
      </c>
      <c r="G35" s="121">
        <f t="shared" si="13"/>
        <v>156000</v>
      </c>
      <c r="H35" s="121" t="e">
        <f t="shared" si="13"/>
        <v>#REF!</v>
      </c>
      <c r="I35" s="121" t="e">
        <f>H35+I36</f>
        <v>#REF!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2">
        <v>0</v>
      </c>
      <c r="P35" s="306"/>
    </row>
    <row r="36" spans="1:16" s="77" customFormat="1" ht="15.5" x14ac:dyDescent="0.35">
      <c r="A36" s="328" t="s">
        <v>86</v>
      </c>
      <c r="B36" s="329"/>
      <c r="C36" s="113">
        <f>26*2165</f>
        <v>56290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113" t="e">
        <f>C34-J26+H34</f>
        <v>#REF!</v>
      </c>
      <c r="J36" s="113" t="e">
        <f>-(C36+I36)</f>
        <v>#REF!</v>
      </c>
      <c r="K36" s="113">
        <v>0</v>
      </c>
      <c r="L36" s="113">
        <v>0</v>
      </c>
      <c r="M36" s="113">
        <v>0</v>
      </c>
      <c r="N36" s="113">
        <v>0</v>
      </c>
      <c r="O36" s="114">
        <v>0</v>
      </c>
      <c r="P36" s="306"/>
    </row>
    <row r="37" spans="1:16" s="77" customFormat="1" ht="15.5" x14ac:dyDescent="0.35">
      <c r="A37" s="330" t="s">
        <v>87</v>
      </c>
      <c r="B37" s="326"/>
      <c r="C37" s="326"/>
      <c r="D37" s="121">
        <f>C36+D36</f>
        <v>56290</v>
      </c>
      <c r="E37" s="121">
        <f>D37+E36</f>
        <v>56290</v>
      </c>
      <c r="F37" s="121">
        <f t="shared" ref="F37:O37" si="14">E37+F36</f>
        <v>56290</v>
      </c>
      <c r="G37" s="121">
        <f t="shared" si="14"/>
        <v>56290</v>
      </c>
      <c r="H37" s="121">
        <f t="shared" si="14"/>
        <v>56290</v>
      </c>
      <c r="I37" s="121" t="e">
        <f t="shared" si="14"/>
        <v>#REF!</v>
      </c>
      <c r="J37" s="121" t="e">
        <f t="shared" si="14"/>
        <v>#REF!</v>
      </c>
      <c r="K37" s="121" t="e">
        <f t="shared" si="14"/>
        <v>#REF!</v>
      </c>
      <c r="L37" s="121" t="e">
        <f t="shared" si="14"/>
        <v>#REF!</v>
      </c>
      <c r="M37" s="121" t="e">
        <f t="shared" si="14"/>
        <v>#REF!</v>
      </c>
      <c r="N37" s="121" t="e">
        <f t="shared" si="14"/>
        <v>#REF!</v>
      </c>
      <c r="O37" s="122" t="e">
        <f t="shared" si="14"/>
        <v>#REF!</v>
      </c>
      <c r="P37" s="306"/>
    </row>
    <row r="38" spans="1:16" s="77" customFormat="1" ht="15.5" x14ac:dyDescent="0.35">
      <c r="A38" s="34"/>
      <c r="B38" s="39"/>
      <c r="C38" s="39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306"/>
    </row>
    <row r="39" spans="1:16" s="77" customFormat="1" ht="15" thickBot="1" x14ac:dyDescent="0.4">
      <c r="A39" s="111" t="s">
        <v>88</v>
      </c>
      <c r="B39" s="125"/>
      <c r="C39" s="327"/>
      <c r="D39" s="105" t="e">
        <f t="shared" ref="D39:O39" si="15">E26+D32+D34+D36</f>
        <v>#REF!</v>
      </c>
      <c r="E39" s="105" t="e">
        <f t="shared" si="15"/>
        <v>#REF!</v>
      </c>
      <c r="F39" s="105" t="e">
        <f t="shared" si="15"/>
        <v>#REF!</v>
      </c>
      <c r="G39" s="105" t="e">
        <f t="shared" si="15"/>
        <v>#REF!</v>
      </c>
      <c r="H39" s="105" t="e">
        <f t="shared" si="15"/>
        <v>#REF!</v>
      </c>
      <c r="I39" s="105" t="e">
        <f t="shared" si="15"/>
        <v>#REF!</v>
      </c>
      <c r="J39" s="105" t="e">
        <f t="shared" si="15"/>
        <v>#REF!</v>
      </c>
      <c r="K39" s="105" t="e">
        <f t="shared" si="15"/>
        <v>#REF!</v>
      </c>
      <c r="L39" s="105" t="e">
        <f t="shared" si="15"/>
        <v>#REF!</v>
      </c>
      <c r="M39" s="105" t="e">
        <f t="shared" si="15"/>
        <v>#REF!</v>
      </c>
      <c r="N39" s="105" t="e">
        <f t="shared" si="15"/>
        <v>#REF!</v>
      </c>
      <c r="O39" s="123">
        <f t="shared" si="15"/>
        <v>0</v>
      </c>
      <c r="P39" s="306"/>
    </row>
    <row r="40" spans="1:16" ht="15" thickTop="1" x14ac:dyDescent="0.35">
      <c r="A40" s="115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112"/>
      <c r="P40" s="306"/>
    </row>
    <row r="41" spans="1:16" hidden="1" x14ac:dyDescent="0.35">
      <c r="A41" s="115"/>
      <c r="B41" s="327"/>
      <c r="C41" s="327"/>
      <c r="D41" s="113" t="e">
        <f>D26-C31-C34-C36</f>
        <v>#REF!</v>
      </c>
      <c r="E41" s="113" t="e">
        <f>D41+E26</f>
        <v>#REF!</v>
      </c>
      <c r="F41" s="113" t="e">
        <f t="shared" ref="F41:O41" si="16">E41+F26</f>
        <v>#REF!</v>
      </c>
      <c r="G41" s="113" t="e">
        <f t="shared" si="16"/>
        <v>#REF!</v>
      </c>
      <c r="H41" s="113" t="e">
        <f t="shared" si="16"/>
        <v>#REF!</v>
      </c>
      <c r="I41" s="113" t="e">
        <f t="shared" si="16"/>
        <v>#REF!</v>
      </c>
      <c r="J41" s="113" t="e">
        <f t="shared" si="16"/>
        <v>#REF!</v>
      </c>
      <c r="K41" s="113" t="e">
        <f t="shared" si="16"/>
        <v>#REF!</v>
      </c>
      <c r="L41" s="113" t="e">
        <f t="shared" si="16"/>
        <v>#REF!</v>
      </c>
      <c r="M41" s="113" t="e">
        <f t="shared" si="16"/>
        <v>#REF!</v>
      </c>
      <c r="N41" s="113" t="e">
        <f t="shared" si="16"/>
        <v>#REF!</v>
      </c>
      <c r="O41" s="114" t="e">
        <f t="shared" si="16"/>
        <v>#REF!</v>
      </c>
      <c r="P41" s="306"/>
    </row>
    <row r="42" spans="1:16" ht="15.5" x14ac:dyDescent="0.35">
      <c r="A42" s="332"/>
      <c r="B42" s="321"/>
      <c r="C42" s="327"/>
      <c r="D42" s="113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112"/>
      <c r="P42" s="306"/>
    </row>
    <row r="43" spans="1:16" ht="15.5" x14ac:dyDescent="0.35">
      <c r="A43" s="328"/>
      <c r="B43" s="329"/>
      <c r="C43" s="329"/>
      <c r="D43" s="327" t="s">
        <v>92</v>
      </c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112"/>
      <c r="P43" s="306"/>
    </row>
    <row r="44" spans="1:16" ht="16" thickBot="1" x14ac:dyDescent="0.4">
      <c r="A44" s="139"/>
      <c r="B44" s="140"/>
      <c r="C44" s="140"/>
      <c r="D44" s="336" t="s">
        <v>93</v>
      </c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120"/>
      <c r="P44" s="306"/>
    </row>
    <row r="45" spans="1:16" ht="15.5" x14ac:dyDescent="0.35">
      <c r="A45" s="328"/>
      <c r="B45" s="329"/>
      <c r="C45" s="329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306"/>
    </row>
    <row r="46" spans="1:16" ht="15.5" x14ac:dyDescent="0.35">
      <c r="A46" s="15"/>
      <c r="B46" s="1"/>
      <c r="C46" s="1"/>
      <c r="D46" s="67"/>
      <c r="E46" s="67"/>
      <c r="F46" s="67"/>
      <c r="G46" s="67"/>
      <c r="H46" s="67"/>
      <c r="I46" s="67"/>
      <c r="J46" s="75"/>
      <c r="K46" s="67"/>
      <c r="L46" s="67"/>
      <c r="M46" s="67"/>
      <c r="N46" s="67"/>
      <c r="O46" s="68"/>
      <c r="P46" s="306"/>
    </row>
    <row r="47" spans="1:16" x14ac:dyDescent="0.35">
      <c r="A47" s="306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</row>
    <row r="48" spans="1:16" x14ac:dyDescent="0.35">
      <c r="A48" s="30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</row>
    <row r="49" spans="1:16" x14ac:dyDescent="0.35">
      <c r="A49" s="12"/>
      <c r="B49" s="12"/>
      <c r="C49" s="12"/>
      <c r="D49" s="495"/>
      <c r="E49" s="495"/>
      <c r="F49" s="495"/>
      <c r="G49" s="495"/>
      <c r="H49" s="495"/>
      <c r="I49" s="495"/>
      <c r="J49" s="306"/>
      <c r="K49" s="306"/>
      <c r="L49" s="306"/>
      <c r="M49" s="306"/>
      <c r="N49" s="306"/>
      <c r="O49" s="306"/>
      <c r="P49" s="306"/>
    </row>
    <row r="50" spans="1:16" x14ac:dyDescent="0.35">
      <c r="A50" s="12"/>
      <c r="B50" s="12"/>
      <c r="C50" s="12"/>
      <c r="D50" s="495"/>
      <c r="E50" s="495"/>
      <c r="F50" s="495"/>
      <c r="G50" s="495"/>
      <c r="H50" s="306"/>
      <c r="I50" s="306"/>
      <c r="J50" s="306"/>
      <c r="K50" s="306"/>
      <c r="L50" s="306"/>
      <c r="M50" s="306"/>
      <c r="N50" s="306"/>
      <c r="O50" s="306"/>
      <c r="P50" s="306"/>
    </row>
    <row r="51" spans="1:16" x14ac:dyDescent="0.35">
      <c r="A51" s="12"/>
      <c r="B51" s="12"/>
      <c r="C51" s="12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</row>
    <row r="53" spans="1:16" x14ac:dyDescent="0.35">
      <c r="A53" s="8"/>
      <c r="B53" s="8"/>
      <c r="C53" s="8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</row>
    <row r="54" spans="1:16" x14ac:dyDescent="0.35">
      <c r="A54" s="9"/>
      <c r="B54" s="9"/>
      <c r="C54" s="9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</row>
    <row r="55" spans="1:16" x14ac:dyDescent="0.35">
      <c r="A55" s="9"/>
      <c r="B55" s="9"/>
      <c r="C55" s="9"/>
      <c r="D55" s="306"/>
      <c r="E55" s="306"/>
      <c r="F55" s="306"/>
      <c r="G55" s="13"/>
      <c r="H55" s="14"/>
      <c r="I55" s="26"/>
      <c r="J55" s="26"/>
      <c r="K55" s="26"/>
      <c r="L55" s="26"/>
      <c r="M55" s="26"/>
      <c r="N55" s="26"/>
      <c r="O55" s="327"/>
      <c r="P55" s="306"/>
    </row>
    <row r="56" spans="1:16" x14ac:dyDescent="0.35">
      <c r="A56" s="10"/>
      <c r="B56" s="10"/>
      <c r="C56" s="10"/>
      <c r="D56" s="306"/>
      <c r="E56" s="306"/>
      <c r="F56" s="306"/>
      <c r="G56" s="306"/>
      <c r="H56" s="35"/>
      <c r="I56" s="306"/>
      <c r="J56" s="306"/>
      <c r="K56" s="306"/>
      <c r="L56" s="306"/>
      <c r="M56" s="306"/>
      <c r="N56" s="306"/>
      <c r="O56" s="327"/>
      <c r="P56" s="306"/>
    </row>
    <row r="57" spans="1:16" x14ac:dyDescent="0.35">
      <c r="A57" s="11"/>
      <c r="B57" s="11"/>
      <c r="C57" s="11"/>
      <c r="D57" s="306"/>
      <c r="E57" s="306"/>
      <c r="F57" s="306"/>
      <c r="G57" s="306"/>
      <c r="H57" s="14"/>
      <c r="I57" s="306"/>
      <c r="J57" s="306"/>
      <c r="K57" s="306"/>
      <c r="L57" s="306"/>
      <c r="M57" s="306"/>
      <c r="N57" s="306"/>
      <c r="O57" s="327"/>
      <c r="P57" s="306"/>
    </row>
    <row r="58" spans="1:16" x14ac:dyDescent="0.35">
      <c r="A58" s="11"/>
      <c r="B58" s="11"/>
      <c r="C58" s="11"/>
      <c r="D58" s="306"/>
      <c r="E58" s="306"/>
      <c r="F58" s="306"/>
      <c r="G58" s="306"/>
      <c r="H58" s="14"/>
      <c r="I58" s="306"/>
      <c r="J58" s="306"/>
      <c r="K58" s="306"/>
      <c r="L58" s="306"/>
      <c r="M58" s="306"/>
      <c r="N58" s="306"/>
      <c r="O58" s="327"/>
      <c r="P58" s="306"/>
    </row>
    <row r="59" spans="1:16" x14ac:dyDescent="0.35">
      <c r="A59" s="10"/>
      <c r="B59" s="10"/>
      <c r="C59" s="10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27"/>
      <c r="P59" s="306"/>
    </row>
    <row r="60" spans="1:16" x14ac:dyDescent="0.35">
      <c r="A60" s="10"/>
      <c r="B60" s="10"/>
      <c r="C60" s="10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27"/>
      <c r="P60" s="306"/>
    </row>
  </sheetData>
  <mergeCells count="4">
    <mergeCell ref="A1:O1"/>
    <mergeCell ref="A2:O2"/>
    <mergeCell ref="D49:I49"/>
    <mergeCell ref="D50:G50"/>
  </mergeCells>
  <pageMargins left="0.7" right="0.7" top="0.75" bottom="0.75" header="0.3" footer="0.3"/>
  <pageSetup paperSize="5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Q64"/>
  <sheetViews>
    <sheetView zoomScale="80" zoomScaleNormal="80" workbookViewId="0">
      <selection sqref="A1:O1"/>
    </sheetView>
  </sheetViews>
  <sheetFormatPr defaultColWidth="9.1796875" defaultRowHeight="14.5" x14ac:dyDescent="0.35"/>
  <cols>
    <col min="1" max="1" width="38.1796875" style="46" customWidth="1"/>
    <col min="2" max="2" width="18" style="104" customWidth="1"/>
    <col min="3" max="3" width="16.7265625" style="46" customWidth="1"/>
    <col min="4" max="15" width="15.7265625" style="46" customWidth="1"/>
    <col min="16" max="16384" width="9.1796875" style="46"/>
  </cols>
  <sheetData>
    <row r="1" spans="1:15" ht="18.5" x14ac:dyDescent="0.45">
      <c r="A1" s="525" t="s">
        <v>54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8"/>
    </row>
    <row r="2" spans="1:15" ht="15.5" x14ac:dyDescent="0.35">
      <c r="A2" s="527" t="s">
        <v>104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29"/>
    </row>
    <row r="3" spans="1:15" ht="15.75" customHeight="1" thickBot="1" x14ac:dyDescent="0.4">
      <c r="A3" s="16"/>
      <c r="B3" s="36"/>
      <c r="C3" s="36"/>
      <c r="D3" s="2">
        <v>2017</v>
      </c>
      <c r="E3" s="63">
        <v>2018</v>
      </c>
      <c r="F3" s="2">
        <v>2019</v>
      </c>
      <c r="G3" s="2">
        <v>2020</v>
      </c>
      <c r="H3" s="2">
        <v>2021</v>
      </c>
      <c r="I3" s="2">
        <v>2022</v>
      </c>
      <c r="J3" s="2">
        <v>2023</v>
      </c>
      <c r="K3" s="2">
        <v>2024</v>
      </c>
      <c r="L3" s="2">
        <v>2025</v>
      </c>
      <c r="M3" s="2">
        <v>2026</v>
      </c>
      <c r="N3" s="2">
        <v>2027</v>
      </c>
      <c r="O3" s="17">
        <v>2028</v>
      </c>
    </row>
    <row r="4" spans="1:15" ht="15.75" customHeight="1" x14ac:dyDescent="0.35">
      <c r="A4" s="18" t="s">
        <v>57</v>
      </c>
      <c r="B4" s="4"/>
      <c r="C4" s="4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5" s="62" customFormat="1" ht="15.75" customHeight="1" x14ac:dyDescent="0.35">
      <c r="A5" s="58" t="s">
        <v>58</v>
      </c>
      <c r="B5" s="59"/>
      <c r="C5" s="59"/>
      <c r="D5" s="60">
        <f>Overview!E24</f>
        <v>255407.76000000004</v>
      </c>
      <c r="E5" s="60">
        <f>+D5</f>
        <v>255407.76000000004</v>
      </c>
      <c r="F5" s="60">
        <f t="shared" ref="F5:O6" si="0">E5*101%</f>
        <v>257961.83760000003</v>
      </c>
      <c r="G5" s="60">
        <f t="shared" si="0"/>
        <v>260541.45597600003</v>
      </c>
      <c r="H5" s="60">
        <f t="shared" si="0"/>
        <v>263146.87053576001</v>
      </c>
      <c r="I5" s="60">
        <f t="shared" si="0"/>
        <v>265778.33924111759</v>
      </c>
      <c r="J5" s="60">
        <f t="shared" si="0"/>
        <v>268436.12263352878</v>
      </c>
      <c r="K5" s="60">
        <f t="shared" si="0"/>
        <v>271120.48385986406</v>
      </c>
      <c r="L5" s="60">
        <f t="shared" si="0"/>
        <v>273831.68869846273</v>
      </c>
      <c r="M5" s="60">
        <f t="shared" si="0"/>
        <v>276570.00558544736</v>
      </c>
      <c r="N5" s="60">
        <f t="shared" ref="N5" si="1">M5*103%</f>
        <v>284867.10575301078</v>
      </c>
      <c r="O5" s="61">
        <f>N5*101%</f>
        <v>287715.77681054088</v>
      </c>
    </row>
    <row r="6" spans="1:15" s="62" customFormat="1" ht="15.75" customHeight="1" x14ac:dyDescent="0.35">
      <c r="A6" s="58" t="s">
        <v>59</v>
      </c>
      <c r="B6" s="59"/>
      <c r="C6" s="59"/>
      <c r="D6" s="60" t="e">
        <f>'Data Input'!#REF!</f>
        <v>#REF!</v>
      </c>
      <c r="E6" s="60" t="e">
        <f>D6*101%</f>
        <v>#REF!</v>
      </c>
      <c r="F6" s="60" t="e">
        <f t="shared" si="0"/>
        <v>#REF!</v>
      </c>
      <c r="G6" s="60" t="e">
        <f t="shared" si="0"/>
        <v>#REF!</v>
      </c>
      <c r="H6" s="60" t="e">
        <f t="shared" si="0"/>
        <v>#REF!</v>
      </c>
      <c r="I6" s="60" t="e">
        <f t="shared" si="0"/>
        <v>#REF!</v>
      </c>
      <c r="J6" s="60" t="e">
        <f t="shared" si="0"/>
        <v>#REF!</v>
      </c>
      <c r="K6" s="60" t="e">
        <f t="shared" si="0"/>
        <v>#REF!</v>
      </c>
      <c r="L6" s="60" t="e">
        <f t="shared" si="0"/>
        <v>#REF!</v>
      </c>
      <c r="M6" s="60" t="e">
        <f t="shared" si="0"/>
        <v>#REF!</v>
      </c>
      <c r="N6" s="60" t="e">
        <f t="shared" si="0"/>
        <v>#REF!</v>
      </c>
      <c r="O6" s="61" t="e">
        <f t="shared" si="0"/>
        <v>#REF!</v>
      </c>
    </row>
    <row r="7" spans="1:15" s="62" customFormat="1" ht="15.75" customHeight="1" x14ac:dyDescent="0.35">
      <c r="A7" s="58" t="s">
        <v>60</v>
      </c>
      <c r="B7" s="59"/>
      <c r="C7" s="59"/>
      <c r="D7" s="60">
        <f>((25*21)*12)</f>
        <v>6300</v>
      </c>
      <c r="E7" s="60">
        <f t="shared" ref="E7:O7" si="2">((25*23)*12)</f>
        <v>6900</v>
      </c>
      <c r="F7" s="60">
        <f t="shared" si="2"/>
        <v>6900</v>
      </c>
      <c r="G7" s="60">
        <f t="shared" si="2"/>
        <v>6900</v>
      </c>
      <c r="H7" s="60">
        <f t="shared" si="2"/>
        <v>6900</v>
      </c>
      <c r="I7" s="60">
        <f t="shared" si="2"/>
        <v>6900</v>
      </c>
      <c r="J7" s="60">
        <f t="shared" si="2"/>
        <v>6900</v>
      </c>
      <c r="K7" s="60">
        <f t="shared" si="2"/>
        <v>6900</v>
      </c>
      <c r="L7" s="60">
        <f t="shared" si="2"/>
        <v>6900</v>
      </c>
      <c r="M7" s="60">
        <f t="shared" si="2"/>
        <v>6900</v>
      </c>
      <c r="N7" s="60">
        <f t="shared" si="2"/>
        <v>6900</v>
      </c>
      <c r="O7" s="61">
        <f t="shared" si="2"/>
        <v>6900</v>
      </c>
    </row>
    <row r="8" spans="1:15" s="77" customFormat="1" ht="15.75" customHeight="1" x14ac:dyDescent="0.35">
      <c r="A8" s="19" t="s">
        <v>61</v>
      </c>
      <c r="B8" s="5"/>
      <c r="C8" s="5"/>
      <c r="D8" s="81" t="e">
        <f>'Data Input'!#REF!</f>
        <v>#REF!</v>
      </c>
      <c r="E8" s="81" t="e">
        <f>D8*101%</f>
        <v>#REF!</v>
      </c>
      <c r="F8" s="81" t="e">
        <f t="shared" ref="F8:O8" si="3">E8*101%</f>
        <v>#REF!</v>
      </c>
      <c r="G8" s="81" t="e">
        <f t="shared" si="3"/>
        <v>#REF!</v>
      </c>
      <c r="H8" s="81" t="e">
        <f t="shared" si="3"/>
        <v>#REF!</v>
      </c>
      <c r="I8" s="81" t="e">
        <f t="shared" si="3"/>
        <v>#REF!</v>
      </c>
      <c r="J8" s="81" t="e">
        <f t="shared" si="3"/>
        <v>#REF!</v>
      </c>
      <c r="K8" s="81" t="e">
        <f t="shared" si="3"/>
        <v>#REF!</v>
      </c>
      <c r="L8" s="81" t="e">
        <f t="shared" si="3"/>
        <v>#REF!</v>
      </c>
      <c r="M8" s="81" t="e">
        <f t="shared" si="3"/>
        <v>#REF!</v>
      </c>
      <c r="N8" s="81" t="e">
        <f t="shared" si="3"/>
        <v>#REF!</v>
      </c>
      <c r="O8" s="106" t="e">
        <f t="shared" si="3"/>
        <v>#REF!</v>
      </c>
    </row>
    <row r="9" spans="1:15" ht="15.75" customHeight="1" x14ac:dyDescent="0.35">
      <c r="A9" s="32" t="s">
        <v>62</v>
      </c>
      <c r="B9" s="37"/>
      <c r="C9" s="37"/>
      <c r="D9" s="64" t="e">
        <f t="shared" ref="D9:O9" si="4">SUM(D5:D8)</f>
        <v>#REF!</v>
      </c>
      <c r="E9" s="64" t="e">
        <f t="shared" si="4"/>
        <v>#REF!</v>
      </c>
      <c r="F9" s="64" t="e">
        <f t="shared" si="4"/>
        <v>#REF!</v>
      </c>
      <c r="G9" s="64" t="e">
        <f t="shared" si="4"/>
        <v>#REF!</v>
      </c>
      <c r="H9" s="64" t="e">
        <f t="shared" si="4"/>
        <v>#REF!</v>
      </c>
      <c r="I9" s="64" t="e">
        <f t="shared" si="4"/>
        <v>#REF!</v>
      </c>
      <c r="J9" s="64" t="e">
        <f t="shared" si="4"/>
        <v>#REF!</v>
      </c>
      <c r="K9" s="64" t="e">
        <f t="shared" si="4"/>
        <v>#REF!</v>
      </c>
      <c r="L9" s="64" t="e">
        <f t="shared" si="4"/>
        <v>#REF!</v>
      </c>
      <c r="M9" s="64" t="e">
        <f t="shared" si="4"/>
        <v>#REF!</v>
      </c>
      <c r="N9" s="64" t="e">
        <f t="shared" si="4"/>
        <v>#REF!</v>
      </c>
      <c r="O9" s="65" t="e">
        <f t="shared" si="4"/>
        <v>#REF!</v>
      </c>
    </row>
    <row r="10" spans="1:15" ht="15.75" customHeight="1" x14ac:dyDescent="0.35">
      <c r="A10" s="21"/>
      <c r="B10" s="7"/>
      <c r="C10" s="7"/>
      <c r="D10" s="29"/>
      <c r="E10" s="29"/>
      <c r="F10" s="29"/>
      <c r="G10" s="29"/>
      <c r="H10" s="29"/>
      <c r="I10" s="29"/>
      <c r="J10" s="29"/>
      <c r="K10" s="29"/>
      <c r="L10" s="31"/>
      <c r="M10" s="29"/>
      <c r="N10" s="29"/>
      <c r="O10" s="30"/>
    </row>
    <row r="11" spans="1:15" ht="15.5" x14ac:dyDescent="0.35">
      <c r="A11" s="20" t="s">
        <v>63</v>
      </c>
      <c r="B11" s="6"/>
      <c r="C11" s="6"/>
      <c r="D11" s="29"/>
      <c r="E11" s="29"/>
      <c r="F11" s="29"/>
      <c r="G11" s="29"/>
      <c r="H11" s="29"/>
      <c r="I11" s="29"/>
      <c r="J11" s="29"/>
      <c r="K11" s="29"/>
      <c r="L11" s="31"/>
      <c r="M11" s="29"/>
      <c r="N11" s="29"/>
      <c r="O11" s="30"/>
    </row>
    <row r="12" spans="1:15" ht="15.5" x14ac:dyDescent="0.35">
      <c r="A12" s="22" t="s">
        <v>64</v>
      </c>
      <c r="B12" s="8"/>
      <c r="C12" s="8"/>
      <c r="D12" s="67" t="e">
        <f>'Data Input'!#REF!</f>
        <v>#REF!</v>
      </c>
      <c r="E12" s="67" t="e">
        <f t="shared" ref="E12:O12" si="5">D12*0.03+D12</f>
        <v>#REF!</v>
      </c>
      <c r="F12" s="67" t="e">
        <f t="shared" si="5"/>
        <v>#REF!</v>
      </c>
      <c r="G12" s="67" t="e">
        <f t="shared" si="5"/>
        <v>#REF!</v>
      </c>
      <c r="H12" s="67" t="e">
        <f t="shared" si="5"/>
        <v>#REF!</v>
      </c>
      <c r="I12" s="67" t="e">
        <f t="shared" si="5"/>
        <v>#REF!</v>
      </c>
      <c r="J12" s="67" t="e">
        <f t="shared" si="5"/>
        <v>#REF!</v>
      </c>
      <c r="K12" s="67" t="e">
        <f t="shared" si="5"/>
        <v>#REF!</v>
      </c>
      <c r="L12" s="67" t="e">
        <f t="shared" si="5"/>
        <v>#REF!</v>
      </c>
      <c r="M12" s="67" t="e">
        <f t="shared" si="5"/>
        <v>#REF!</v>
      </c>
      <c r="N12" s="67" t="e">
        <f t="shared" si="5"/>
        <v>#REF!</v>
      </c>
      <c r="O12" s="68" t="e">
        <f t="shared" si="5"/>
        <v>#REF!</v>
      </c>
    </row>
    <row r="13" spans="1:15" ht="15.5" x14ac:dyDescent="0.35">
      <c r="A13" s="23" t="s">
        <v>65</v>
      </c>
      <c r="B13" s="9"/>
      <c r="C13" s="9"/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8">
        <v>0</v>
      </c>
    </row>
    <row r="14" spans="1:15" x14ac:dyDescent="0.35">
      <c r="A14" s="24" t="s">
        <v>66</v>
      </c>
      <c r="B14" s="10"/>
      <c r="C14" s="10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</row>
    <row r="15" spans="1:15" ht="15.5" x14ac:dyDescent="0.35">
      <c r="A15" s="25" t="s">
        <v>67</v>
      </c>
      <c r="B15" s="11"/>
      <c r="C15" s="11"/>
      <c r="D15" s="67" t="e">
        <f>'Data Input'!#REF!</f>
        <v>#REF!</v>
      </c>
      <c r="E15" s="67" t="e">
        <f t="shared" ref="E15:O21" si="6">D15*103%</f>
        <v>#REF!</v>
      </c>
      <c r="F15" s="67" t="e">
        <f t="shared" si="6"/>
        <v>#REF!</v>
      </c>
      <c r="G15" s="67" t="e">
        <f t="shared" si="6"/>
        <v>#REF!</v>
      </c>
      <c r="H15" s="67" t="e">
        <f t="shared" si="6"/>
        <v>#REF!</v>
      </c>
      <c r="I15" s="67" t="e">
        <f t="shared" si="6"/>
        <v>#REF!</v>
      </c>
      <c r="J15" s="67" t="e">
        <f t="shared" si="6"/>
        <v>#REF!</v>
      </c>
      <c r="K15" s="67" t="e">
        <f t="shared" si="6"/>
        <v>#REF!</v>
      </c>
      <c r="L15" s="67" t="e">
        <f t="shared" si="6"/>
        <v>#REF!</v>
      </c>
      <c r="M15" s="67" t="e">
        <f t="shared" si="6"/>
        <v>#REF!</v>
      </c>
      <c r="N15" s="67" t="e">
        <f t="shared" si="6"/>
        <v>#REF!</v>
      </c>
      <c r="O15" s="68" t="e">
        <f t="shared" si="6"/>
        <v>#REF!</v>
      </c>
    </row>
    <row r="16" spans="1:15" ht="15.5" x14ac:dyDescent="0.35">
      <c r="A16" s="25" t="s">
        <v>68</v>
      </c>
      <c r="B16" s="11"/>
      <c r="C16" s="11"/>
      <c r="D16" s="67" t="e">
        <f>'Data Input'!#REF!</f>
        <v>#REF!</v>
      </c>
      <c r="E16" s="67" t="e">
        <f t="shared" si="6"/>
        <v>#REF!</v>
      </c>
      <c r="F16" s="67" t="e">
        <f t="shared" si="6"/>
        <v>#REF!</v>
      </c>
      <c r="G16" s="67" t="e">
        <f t="shared" si="6"/>
        <v>#REF!</v>
      </c>
      <c r="H16" s="67" t="e">
        <f t="shared" si="6"/>
        <v>#REF!</v>
      </c>
      <c r="I16" s="67" t="e">
        <f t="shared" si="6"/>
        <v>#REF!</v>
      </c>
      <c r="J16" s="67" t="e">
        <f t="shared" si="6"/>
        <v>#REF!</v>
      </c>
      <c r="K16" s="67" t="e">
        <f t="shared" si="6"/>
        <v>#REF!</v>
      </c>
      <c r="L16" s="67" t="e">
        <f t="shared" si="6"/>
        <v>#REF!</v>
      </c>
      <c r="M16" s="67" t="e">
        <f t="shared" si="6"/>
        <v>#REF!</v>
      </c>
      <c r="N16" s="67" t="e">
        <f t="shared" si="6"/>
        <v>#REF!</v>
      </c>
      <c r="O16" s="68" t="e">
        <f t="shared" si="6"/>
        <v>#REF!</v>
      </c>
    </row>
    <row r="17" spans="1:17" ht="15.5" x14ac:dyDescent="0.35">
      <c r="A17" s="24" t="s">
        <v>69</v>
      </c>
      <c r="B17" s="10"/>
      <c r="C17" s="10"/>
      <c r="D17" s="67"/>
      <c r="E17" s="67">
        <f t="shared" si="6"/>
        <v>0</v>
      </c>
      <c r="F17" s="67">
        <f t="shared" si="6"/>
        <v>0</v>
      </c>
      <c r="G17" s="67">
        <f t="shared" si="6"/>
        <v>0</v>
      </c>
      <c r="H17" s="67">
        <f t="shared" si="6"/>
        <v>0</v>
      </c>
      <c r="I17" s="67">
        <f t="shared" si="6"/>
        <v>0</v>
      </c>
      <c r="J17" s="67">
        <f t="shared" si="6"/>
        <v>0</v>
      </c>
      <c r="K17" s="67">
        <f t="shared" si="6"/>
        <v>0</v>
      </c>
      <c r="L17" s="67">
        <f t="shared" si="6"/>
        <v>0</v>
      </c>
      <c r="M17" s="67">
        <f t="shared" si="6"/>
        <v>0</v>
      </c>
      <c r="N17" s="67">
        <f t="shared" si="6"/>
        <v>0</v>
      </c>
      <c r="O17" s="68">
        <f t="shared" si="6"/>
        <v>0</v>
      </c>
      <c r="P17" s="306"/>
      <c r="Q17" s="306"/>
    </row>
    <row r="18" spans="1:17" ht="15.5" x14ac:dyDescent="0.35">
      <c r="A18" s="25" t="s">
        <v>70</v>
      </c>
      <c r="B18" s="11"/>
      <c r="C18" s="11"/>
      <c r="D18" s="67" t="e">
        <f>'Data Input'!#REF!</f>
        <v>#REF!</v>
      </c>
      <c r="E18" s="67" t="e">
        <f t="shared" si="6"/>
        <v>#REF!</v>
      </c>
      <c r="F18" s="67" t="e">
        <f t="shared" si="6"/>
        <v>#REF!</v>
      </c>
      <c r="G18" s="67" t="e">
        <f t="shared" si="6"/>
        <v>#REF!</v>
      </c>
      <c r="H18" s="67" t="e">
        <f t="shared" si="6"/>
        <v>#REF!</v>
      </c>
      <c r="I18" s="67" t="e">
        <f t="shared" si="6"/>
        <v>#REF!</v>
      </c>
      <c r="J18" s="67" t="e">
        <f t="shared" si="6"/>
        <v>#REF!</v>
      </c>
      <c r="K18" s="67" t="e">
        <f t="shared" si="6"/>
        <v>#REF!</v>
      </c>
      <c r="L18" s="67" t="e">
        <f t="shared" si="6"/>
        <v>#REF!</v>
      </c>
      <c r="M18" s="67" t="e">
        <f t="shared" si="6"/>
        <v>#REF!</v>
      </c>
      <c r="N18" s="67" t="e">
        <f t="shared" si="6"/>
        <v>#REF!</v>
      </c>
      <c r="O18" s="68" t="e">
        <f t="shared" si="6"/>
        <v>#REF!</v>
      </c>
      <c r="P18" s="306"/>
      <c r="Q18" s="306"/>
    </row>
    <row r="19" spans="1:17" ht="15.5" x14ac:dyDescent="0.35">
      <c r="A19" s="25" t="s">
        <v>71</v>
      </c>
      <c r="B19" s="11"/>
      <c r="C19" s="11"/>
      <c r="D19" s="67" t="e">
        <f>'Data Input'!#REF!</f>
        <v>#REF!</v>
      </c>
      <c r="E19" s="67" t="e">
        <f t="shared" si="6"/>
        <v>#REF!</v>
      </c>
      <c r="F19" s="67" t="e">
        <f t="shared" si="6"/>
        <v>#REF!</v>
      </c>
      <c r="G19" s="67" t="e">
        <f t="shared" si="6"/>
        <v>#REF!</v>
      </c>
      <c r="H19" s="67" t="e">
        <f t="shared" si="6"/>
        <v>#REF!</v>
      </c>
      <c r="I19" s="67" t="e">
        <f t="shared" si="6"/>
        <v>#REF!</v>
      </c>
      <c r="J19" s="67" t="e">
        <f t="shared" si="6"/>
        <v>#REF!</v>
      </c>
      <c r="K19" s="67" t="e">
        <f t="shared" si="6"/>
        <v>#REF!</v>
      </c>
      <c r="L19" s="67" t="e">
        <f t="shared" si="6"/>
        <v>#REF!</v>
      </c>
      <c r="M19" s="67" t="e">
        <f t="shared" si="6"/>
        <v>#REF!</v>
      </c>
      <c r="N19" s="67" t="e">
        <f t="shared" si="6"/>
        <v>#REF!</v>
      </c>
      <c r="O19" s="68" t="e">
        <f t="shared" si="6"/>
        <v>#REF!</v>
      </c>
      <c r="P19" s="306"/>
      <c r="Q19" s="306"/>
    </row>
    <row r="20" spans="1:17" ht="15.5" x14ac:dyDescent="0.35">
      <c r="A20" s="22" t="s">
        <v>72</v>
      </c>
      <c r="B20" s="8"/>
      <c r="C20" s="8"/>
      <c r="D20" s="67" t="e">
        <f>'Data Input'!#REF!</f>
        <v>#REF!</v>
      </c>
      <c r="E20" s="67" t="e">
        <f t="shared" si="6"/>
        <v>#REF!</v>
      </c>
      <c r="F20" s="67" t="e">
        <f t="shared" si="6"/>
        <v>#REF!</v>
      </c>
      <c r="G20" s="67" t="e">
        <f t="shared" si="6"/>
        <v>#REF!</v>
      </c>
      <c r="H20" s="67" t="e">
        <f t="shared" si="6"/>
        <v>#REF!</v>
      </c>
      <c r="I20" s="67" t="e">
        <f t="shared" si="6"/>
        <v>#REF!</v>
      </c>
      <c r="J20" s="67" t="e">
        <f t="shared" si="6"/>
        <v>#REF!</v>
      </c>
      <c r="K20" s="67" t="e">
        <f t="shared" si="6"/>
        <v>#REF!</v>
      </c>
      <c r="L20" s="67" t="e">
        <f t="shared" si="6"/>
        <v>#REF!</v>
      </c>
      <c r="M20" s="67" t="e">
        <f t="shared" si="6"/>
        <v>#REF!</v>
      </c>
      <c r="N20" s="67" t="e">
        <f t="shared" si="6"/>
        <v>#REF!</v>
      </c>
      <c r="O20" s="68" t="e">
        <f t="shared" si="6"/>
        <v>#REF!</v>
      </c>
      <c r="P20" s="306"/>
      <c r="Q20" s="306"/>
    </row>
    <row r="21" spans="1:17" ht="15.5" x14ac:dyDescent="0.35">
      <c r="A21" s="22" t="s">
        <v>73</v>
      </c>
      <c r="B21" s="8"/>
      <c r="C21" s="8"/>
      <c r="D21" s="67" t="e">
        <f>'Data Input'!#REF!</f>
        <v>#REF!</v>
      </c>
      <c r="E21" s="67" t="e">
        <f t="shared" si="6"/>
        <v>#REF!</v>
      </c>
      <c r="F21" s="67" t="e">
        <f t="shared" si="6"/>
        <v>#REF!</v>
      </c>
      <c r="G21" s="67" t="e">
        <f t="shared" si="6"/>
        <v>#REF!</v>
      </c>
      <c r="H21" s="67" t="e">
        <f t="shared" si="6"/>
        <v>#REF!</v>
      </c>
      <c r="I21" s="67" t="e">
        <f t="shared" si="6"/>
        <v>#REF!</v>
      </c>
      <c r="J21" s="67" t="e">
        <f t="shared" si="6"/>
        <v>#REF!</v>
      </c>
      <c r="K21" s="67" t="e">
        <f t="shared" si="6"/>
        <v>#REF!</v>
      </c>
      <c r="L21" s="67" t="e">
        <f t="shared" si="6"/>
        <v>#REF!</v>
      </c>
      <c r="M21" s="67" t="e">
        <f t="shared" si="6"/>
        <v>#REF!</v>
      </c>
      <c r="N21" s="67" t="e">
        <f t="shared" si="6"/>
        <v>#REF!</v>
      </c>
      <c r="O21" s="68" t="e">
        <f t="shared" si="6"/>
        <v>#REF!</v>
      </c>
      <c r="P21" s="306"/>
      <c r="Q21" s="306"/>
    </row>
    <row r="22" spans="1:17" ht="15.5" x14ac:dyDescent="0.35">
      <c r="A22" s="23" t="s">
        <v>74</v>
      </c>
      <c r="B22" s="9"/>
      <c r="C22" s="9"/>
      <c r="D22" s="71">
        <v>0</v>
      </c>
      <c r="E22" s="71">
        <f>+D22</f>
        <v>0</v>
      </c>
      <c r="F22" s="71">
        <f t="shared" ref="F22:O22" si="7">+E22</f>
        <v>0</v>
      </c>
      <c r="G22" s="71">
        <f t="shared" si="7"/>
        <v>0</v>
      </c>
      <c r="H22" s="71">
        <f t="shared" si="7"/>
        <v>0</v>
      </c>
      <c r="I22" s="71">
        <f t="shared" si="7"/>
        <v>0</v>
      </c>
      <c r="J22" s="71">
        <f t="shared" si="7"/>
        <v>0</v>
      </c>
      <c r="K22" s="71">
        <f t="shared" si="7"/>
        <v>0</v>
      </c>
      <c r="L22" s="71">
        <f t="shared" si="7"/>
        <v>0</v>
      </c>
      <c r="M22" s="71">
        <f t="shared" si="7"/>
        <v>0</v>
      </c>
      <c r="N22" s="71">
        <f t="shared" si="7"/>
        <v>0</v>
      </c>
      <c r="O22" s="72">
        <f t="shared" si="7"/>
        <v>0</v>
      </c>
      <c r="P22" s="306"/>
      <c r="Q22" s="306"/>
    </row>
    <row r="23" spans="1:17" ht="15.5" x14ac:dyDescent="0.35">
      <c r="A23" s="33" t="s">
        <v>75</v>
      </c>
      <c r="B23" s="38"/>
      <c r="C23" s="38"/>
      <c r="D23" s="64" t="e">
        <f>SUM(D12:D22)</f>
        <v>#REF!</v>
      </c>
      <c r="E23" s="64" t="e">
        <f t="shared" ref="E23:O23" si="8">SUM(E12:E22)</f>
        <v>#REF!</v>
      </c>
      <c r="F23" s="64" t="e">
        <f t="shared" si="8"/>
        <v>#REF!</v>
      </c>
      <c r="G23" s="64" t="e">
        <f t="shared" si="8"/>
        <v>#REF!</v>
      </c>
      <c r="H23" s="64" t="e">
        <f t="shared" si="8"/>
        <v>#REF!</v>
      </c>
      <c r="I23" s="64" t="e">
        <f t="shared" si="8"/>
        <v>#REF!</v>
      </c>
      <c r="J23" s="64" t="e">
        <f t="shared" si="8"/>
        <v>#REF!</v>
      </c>
      <c r="K23" s="64" t="e">
        <f t="shared" si="8"/>
        <v>#REF!</v>
      </c>
      <c r="L23" s="64" t="e">
        <f t="shared" si="8"/>
        <v>#REF!</v>
      </c>
      <c r="M23" s="64" t="e">
        <f t="shared" si="8"/>
        <v>#REF!</v>
      </c>
      <c r="N23" s="64" t="e">
        <f t="shared" si="8"/>
        <v>#REF!</v>
      </c>
      <c r="O23" s="65" t="e">
        <f t="shared" si="8"/>
        <v>#REF!</v>
      </c>
      <c r="P23" s="306"/>
      <c r="Q23" s="306"/>
    </row>
    <row r="24" spans="1:17" s="77" customFormat="1" ht="15.5" x14ac:dyDescent="0.35">
      <c r="A24" s="33"/>
      <c r="B24" s="38"/>
      <c r="C24" s="38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306"/>
      <c r="Q24" s="306"/>
    </row>
    <row r="25" spans="1:17" s="77" customFormat="1" ht="15.5" x14ac:dyDescent="0.35">
      <c r="A25" s="328" t="s">
        <v>76</v>
      </c>
      <c r="B25" s="329"/>
      <c r="C25" s="329"/>
      <c r="D25" s="73" t="e">
        <f>D9-D23</f>
        <v>#REF!</v>
      </c>
      <c r="E25" s="73" t="e">
        <f>E9-E23</f>
        <v>#REF!</v>
      </c>
      <c r="F25" s="73" t="e">
        <f>F9-F23</f>
        <v>#REF!</v>
      </c>
      <c r="G25" s="73" t="e">
        <f t="shared" ref="G25:O25" si="9">G9-G23</f>
        <v>#REF!</v>
      </c>
      <c r="H25" s="73" t="e">
        <f t="shared" si="9"/>
        <v>#REF!</v>
      </c>
      <c r="I25" s="73" t="e">
        <f t="shared" si="9"/>
        <v>#REF!</v>
      </c>
      <c r="J25" s="73" t="e">
        <f t="shared" si="9"/>
        <v>#REF!</v>
      </c>
      <c r="K25" s="73" t="e">
        <f t="shared" si="9"/>
        <v>#REF!</v>
      </c>
      <c r="L25" s="73" t="e">
        <f t="shared" si="9"/>
        <v>#REF!</v>
      </c>
      <c r="M25" s="73" t="e">
        <f t="shared" si="9"/>
        <v>#REF!</v>
      </c>
      <c r="N25" s="73" t="e">
        <f t="shared" si="9"/>
        <v>#REF!</v>
      </c>
      <c r="O25" s="74" t="e">
        <f t="shared" si="9"/>
        <v>#REF!</v>
      </c>
      <c r="P25" s="306"/>
      <c r="Q25" s="306"/>
    </row>
    <row r="26" spans="1:17" s="62" customFormat="1" ht="15.5" x14ac:dyDescent="0.35">
      <c r="A26" s="86" t="s">
        <v>77</v>
      </c>
      <c r="B26" s="87"/>
      <c r="C26" s="87"/>
      <c r="D26" s="107">
        <f>(56*26)*12</f>
        <v>17472</v>
      </c>
      <c r="E26" s="107">
        <f t="shared" ref="E26:O26" si="10">(56*26)*12</f>
        <v>17472</v>
      </c>
      <c r="F26" s="107">
        <f t="shared" si="10"/>
        <v>17472</v>
      </c>
      <c r="G26" s="107">
        <f t="shared" si="10"/>
        <v>17472</v>
      </c>
      <c r="H26" s="107">
        <f t="shared" si="10"/>
        <v>17472</v>
      </c>
      <c r="I26" s="107">
        <f t="shared" si="10"/>
        <v>17472</v>
      </c>
      <c r="J26" s="107">
        <f t="shared" si="10"/>
        <v>17472</v>
      </c>
      <c r="K26" s="107">
        <f t="shared" si="10"/>
        <v>17472</v>
      </c>
      <c r="L26" s="107">
        <f t="shared" si="10"/>
        <v>17472</v>
      </c>
      <c r="M26" s="107">
        <f t="shared" si="10"/>
        <v>17472</v>
      </c>
      <c r="N26" s="107">
        <f t="shared" si="10"/>
        <v>17472</v>
      </c>
      <c r="O26" s="108">
        <f t="shared" si="10"/>
        <v>17472</v>
      </c>
    </row>
    <row r="27" spans="1:17" s="85" customFormat="1" ht="15.5" x14ac:dyDescent="0.35">
      <c r="A27" s="133"/>
      <c r="B27" s="83"/>
      <c r="C27" s="83"/>
      <c r="D27" s="84" t="e">
        <f>D25-D26</f>
        <v>#REF!</v>
      </c>
      <c r="E27" s="84" t="e">
        <f t="shared" ref="E27:O27" si="11">E25-E26</f>
        <v>#REF!</v>
      </c>
      <c r="F27" s="84" t="e">
        <f t="shared" si="11"/>
        <v>#REF!</v>
      </c>
      <c r="G27" s="84" t="e">
        <f t="shared" si="11"/>
        <v>#REF!</v>
      </c>
      <c r="H27" s="84" t="e">
        <f t="shared" si="11"/>
        <v>#REF!</v>
      </c>
      <c r="I27" s="84" t="e">
        <f t="shared" si="11"/>
        <v>#REF!</v>
      </c>
      <c r="J27" s="84" t="e">
        <f t="shared" si="11"/>
        <v>#REF!</v>
      </c>
      <c r="K27" s="84" t="e">
        <f t="shared" si="11"/>
        <v>#REF!</v>
      </c>
      <c r="L27" s="84" t="e">
        <f t="shared" si="11"/>
        <v>#REF!</v>
      </c>
      <c r="M27" s="84" t="e">
        <f t="shared" si="11"/>
        <v>#REF!</v>
      </c>
      <c r="N27" s="84" t="e">
        <f t="shared" si="11"/>
        <v>#REF!</v>
      </c>
      <c r="O27" s="134" t="e">
        <f t="shared" si="11"/>
        <v>#REF!</v>
      </c>
    </row>
    <row r="28" spans="1:17" s="77" customFormat="1" ht="15.5" x14ac:dyDescent="0.35">
      <c r="A28" s="328"/>
      <c r="B28" s="329"/>
      <c r="C28" s="32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0"/>
      <c r="P28" s="306"/>
      <c r="Q28" s="306"/>
    </row>
    <row r="29" spans="1:17" s="77" customFormat="1" ht="16" thickBot="1" x14ac:dyDescent="0.4">
      <c r="A29" s="111" t="s">
        <v>97</v>
      </c>
      <c r="B29" s="125"/>
      <c r="C29" s="329"/>
      <c r="D29" s="88" t="e">
        <f>+D27</f>
        <v>#REF!</v>
      </c>
      <c r="E29" s="88" t="e">
        <f>D29+E27</f>
        <v>#REF!</v>
      </c>
      <c r="F29" s="88" t="e">
        <f t="shared" ref="F29:O29" si="12">E29+F27</f>
        <v>#REF!</v>
      </c>
      <c r="G29" s="88" t="e">
        <f t="shared" si="12"/>
        <v>#REF!</v>
      </c>
      <c r="H29" s="88" t="e">
        <f t="shared" si="12"/>
        <v>#REF!</v>
      </c>
      <c r="I29" s="88" t="e">
        <f t="shared" si="12"/>
        <v>#REF!</v>
      </c>
      <c r="J29" s="88" t="e">
        <f t="shared" si="12"/>
        <v>#REF!</v>
      </c>
      <c r="K29" s="88" t="e">
        <f t="shared" si="12"/>
        <v>#REF!</v>
      </c>
      <c r="L29" s="88" t="e">
        <f t="shared" si="12"/>
        <v>#REF!</v>
      </c>
      <c r="M29" s="88" t="e">
        <f t="shared" si="12"/>
        <v>#REF!</v>
      </c>
      <c r="N29" s="88" t="e">
        <f t="shared" si="12"/>
        <v>#REF!</v>
      </c>
      <c r="O29" s="135" t="e">
        <f t="shared" si="12"/>
        <v>#REF!</v>
      </c>
      <c r="P29" s="306"/>
      <c r="Q29" s="306"/>
    </row>
    <row r="30" spans="1:17" s="77" customFormat="1" ht="16" thickTop="1" x14ac:dyDescent="0.35">
      <c r="A30" s="328"/>
      <c r="B30" s="329"/>
      <c r="C30" s="329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  <c r="P30" s="306"/>
      <c r="Q30" s="306"/>
    </row>
    <row r="31" spans="1:17" s="77" customFormat="1" ht="15.5" x14ac:dyDescent="0.35">
      <c r="A31" s="333" t="s">
        <v>80</v>
      </c>
      <c r="B31" s="322"/>
      <c r="C31" s="321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112"/>
      <c r="P31" s="327"/>
      <c r="Q31" s="327"/>
    </row>
    <row r="32" spans="1:17" s="77" customFormat="1" ht="15.5" x14ac:dyDescent="0.35">
      <c r="A32" s="332" t="s">
        <v>81</v>
      </c>
      <c r="B32" s="321"/>
      <c r="C32" s="113">
        <f>1216142-750000</f>
        <v>466142</v>
      </c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112"/>
      <c r="P32" s="327"/>
      <c r="Q32" s="327"/>
    </row>
    <row r="33" spans="1:16" s="77" customFormat="1" ht="15.5" x14ac:dyDescent="0.35">
      <c r="A33" s="332" t="s">
        <v>82</v>
      </c>
      <c r="B33" s="321"/>
      <c r="C33" s="321"/>
      <c r="D33" s="113" t="e">
        <f>-E27</f>
        <v>#REF!</v>
      </c>
      <c r="E33" s="113" t="e">
        <f>-F27</f>
        <v>#REF!</v>
      </c>
      <c r="F33" s="113" t="e">
        <f>-G27</f>
        <v>#REF!</v>
      </c>
      <c r="G33" s="113" t="e">
        <f>-H27</f>
        <v>#REF!</v>
      </c>
      <c r="H33" s="113" t="e">
        <f>-G34</f>
        <v>#REF!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4">
        <v>0</v>
      </c>
      <c r="P33" s="306"/>
    </row>
    <row r="34" spans="1:16" s="77" customFormat="1" ht="15.5" x14ac:dyDescent="0.35">
      <c r="A34" s="333" t="s">
        <v>83</v>
      </c>
      <c r="B34" s="322"/>
      <c r="C34" s="322"/>
      <c r="D34" s="121" t="e">
        <f>C32+D33</f>
        <v>#REF!</v>
      </c>
      <c r="E34" s="121" t="e">
        <f>D34+E33</f>
        <v>#REF!</v>
      </c>
      <c r="F34" s="121" t="e">
        <f>E34+F33</f>
        <v>#REF!</v>
      </c>
      <c r="G34" s="121" t="e">
        <f>F34+G33</f>
        <v>#REF!</v>
      </c>
      <c r="H34" s="121" t="e">
        <f>G34+H33</f>
        <v>#REF!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2">
        <v>0</v>
      </c>
      <c r="P34" s="306"/>
    </row>
    <row r="35" spans="1:16" s="77" customFormat="1" ht="15.5" x14ac:dyDescent="0.35">
      <c r="A35" s="328" t="s">
        <v>84</v>
      </c>
      <c r="B35" s="329"/>
      <c r="C35" s="113">
        <f>26*6000</f>
        <v>156000</v>
      </c>
      <c r="D35" s="113">
        <v>0</v>
      </c>
      <c r="E35" s="113">
        <v>0</v>
      </c>
      <c r="F35" s="113">
        <v>0</v>
      </c>
      <c r="G35" s="113">
        <v>0</v>
      </c>
      <c r="H35" s="113" t="e">
        <f>-(I27+H33)</f>
        <v>#REF!</v>
      </c>
      <c r="I35" s="113" t="e">
        <f>-(C35+H35)</f>
        <v>#REF!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4">
        <v>0</v>
      </c>
      <c r="P35" s="306"/>
    </row>
    <row r="36" spans="1:16" s="77" customFormat="1" ht="15.5" x14ac:dyDescent="0.35">
      <c r="A36" s="334" t="s">
        <v>85</v>
      </c>
      <c r="B36" s="325"/>
      <c r="C36" s="325"/>
      <c r="D36" s="121">
        <f>C35+D35</f>
        <v>156000</v>
      </c>
      <c r="E36" s="121">
        <f>D36+E35</f>
        <v>156000</v>
      </c>
      <c r="F36" s="121">
        <f t="shared" ref="F36:H36" si="13">E36+F35</f>
        <v>156000</v>
      </c>
      <c r="G36" s="121">
        <f t="shared" si="13"/>
        <v>156000</v>
      </c>
      <c r="H36" s="121" t="e">
        <f t="shared" si="13"/>
        <v>#REF!</v>
      </c>
      <c r="I36" s="121" t="e">
        <f>H36+I37</f>
        <v>#REF!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2">
        <v>0</v>
      </c>
      <c r="P36" s="306"/>
    </row>
    <row r="37" spans="1:16" s="77" customFormat="1" ht="15.5" x14ac:dyDescent="0.35">
      <c r="A37" s="328"/>
      <c r="B37" s="329"/>
      <c r="C37" s="113"/>
      <c r="D37" s="67"/>
      <c r="E37" s="67"/>
      <c r="F37" s="67"/>
      <c r="G37" s="67"/>
      <c r="H37" s="67"/>
      <c r="I37" s="113"/>
      <c r="J37" s="113"/>
      <c r="K37" s="113"/>
      <c r="L37" s="113"/>
      <c r="M37" s="113"/>
      <c r="N37" s="113"/>
      <c r="O37" s="114"/>
      <c r="P37" s="306"/>
    </row>
    <row r="38" spans="1:16" s="77" customFormat="1" ht="15.5" x14ac:dyDescent="0.35">
      <c r="A38" s="330"/>
      <c r="B38" s="326"/>
      <c r="C38" s="326"/>
      <c r="D38" s="121">
        <f>C37+D37</f>
        <v>0</v>
      </c>
      <c r="E38" s="121">
        <f>D38+E37</f>
        <v>0</v>
      </c>
      <c r="F38" s="121">
        <f t="shared" ref="F38:O38" si="14">E38+F37</f>
        <v>0</v>
      </c>
      <c r="G38" s="121">
        <f t="shared" si="14"/>
        <v>0</v>
      </c>
      <c r="H38" s="121">
        <f t="shared" si="14"/>
        <v>0</v>
      </c>
      <c r="I38" s="121">
        <f t="shared" si="14"/>
        <v>0</v>
      </c>
      <c r="J38" s="121">
        <f t="shared" si="14"/>
        <v>0</v>
      </c>
      <c r="K38" s="121">
        <f t="shared" si="14"/>
        <v>0</v>
      </c>
      <c r="L38" s="121">
        <f t="shared" si="14"/>
        <v>0</v>
      </c>
      <c r="M38" s="121">
        <f t="shared" si="14"/>
        <v>0</v>
      </c>
      <c r="N38" s="121">
        <f t="shared" si="14"/>
        <v>0</v>
      </c>
      <c r="O38" s="122">
        <f t="shared" si="14"/>
        <v>0</v>
      </c>
      <c r="P38" s="306"/>
    </row>
    <row r="39" spans="1:16" s="77" customFormat="1" ht="15.5" x14ac:dyDescent="0.35">
      <c r="A39" s="34"/>
      <c r="B39" s="39"/>
      <c r="C39" s="39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306"/>
    </row>
    <row r="40" spans="1:16" s="77" customFormat="1" ht="15" thickBot="1" x14ac:dyDescent="0.4">
      <c r="A40" s="111" t="s">
        <v>88</v>
      </c>
      <c r="B40" s="125"/>
      <c r="C40" s="327"/>
      <c r="D40" s="105" t="e">
        <f t="shared" ref="D40:O40" si="15">E27+D33+D35+D37</f>
        <v>#REF!</v>
      </c>
      <c r="E40" s="105" t="e">
        <f t="shared" si="15"/>
        <v>#REF!</v>
      </c>
      <c r="F40" s="105" t="e">
        <f t="shared" si="15"/>
        <v>#REF!</v>
      </c>
      <c r="G40" s="105" t="e">
        <f t="shared" si="15"/>
        <v>#REF!</v>
      </c>
      <c r="H40" s="105" t="e">
        <f t="shared" si="15"/>
        <v>#REF!</v>
      </c>
      <c r="I40" s="105" t="e">
        <f t="shared" si="15"/>
        <v>#REF!</v>
      </c>
      <c r="J40" s="105" t="e">
        <f t="shared" si="15"/>
        <v>#REF!</v>
      </c>
      <c r="K40" s="105" t="e">
        <f t="shared" si="15"/>
        <v>#REF!</v>
      </c>
      <c r="L40" s="105" t="e">
        <f t="shared" si="15"/>
        <v>#REF!</v>
      </c>
      <c r="M40" s="105" t="e">
        <f t="shared" si="15"/>
        <v>#REF!</v>
      </c>
      <c r="N40" s="105" t="e">
        <f t="shared" si="15"/>
        <v>#REF!</v>
      </c>
      <c r="O40" s="123">
        <f t="shared" si="15"/>
        <v>0</v>
      </c>
      <c r="P40" s="306"/>
    </row>
    <row r="41" spans="1:16" s="77" customFormat="1" ht="13.5" hidden="1" customHeight="1" thickTop="1" x14ac:dyDescent="0.35">
      <c r="A41" s="115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112"/>
      <c r="P41" s="306"/>
    </row>
    <row r="42" spans="1:16" ht="13.5" hidden="1" customHeight="1" x14ac:dyDescent="0.35">
      <c r="A42" s="328" t="s">
        <v>99</v>
      </c>
      <c r="B42" s="327"/>
      <c r="C42" s="327"/>
      <c r="D42" s="113" t="e">
        <f>D27-C32-C35</f>
        <v>#REF!</v>
      </c>
      <c r="E42" s="113" t="e">
        <f>D42+E27</f>
        <v>#REF!</v>
      </c>
      <c r="F42" s="113" t="e">
        <f t="shared" ref="F42:O42" si="16">E42+F27</f>
        <v>#REF!</v>
      </c>
      <c r="G42" s="113" t="e">
        <f t="shared" si="16"/>
        <v>#REF!</v>
      </c>
      <c r="H42" s="113" t="e">
        <f t="shared" si="16"/>
        <v>#REF!</v>
      </c>
      <c r="I42" s="113" t="e">
        <f t="shared" si="16"/>
        <v>#REF!</v>
      </c>
      <c r="J42" s="113" t="e">
        <f t="shared" si="16"/>
        <v>#REF!</v>
      </c>
      <c r="K42" s="113" t="e">
        <f t="shared" si="16"/>
        <v>#REF!</v>
      </c>
      <c r="L42" s="113" t="e">
        <f t="shared" si="16"/>
        <v>#REF!</v>
      </c>
      <c r="M42" s="113" t="e">
        <f t="shared" si="16"/>
        <v>#REF!</v>
      </c>
      <c r="N42" s="113" t="e">
        <f t="shared" si="16"/>
        <v>#REF!</v>
      </c>
      <c r="O42" s="114" t="e">
        <f t="shared" si="16"/>
        <v>#REF!</v>
      </c>
      <c r="P42" s="327"/>
    </row>
    <row r="43" spans="1:16" ht="13.5" hidden="1" customHeight="1" x14ac:dyDescent="0.35">
      <c r="A43" s="328" t="s">
        <v>100</v>
      </c>
      <c r="B43" s="321"/>
      <c r="C43" s="327"/>
      <c r="D43" s="113" t="e">
        <f>D27-C32-C35</f>
        <v>#REF!</v>
      </c>
      <c r="E43" s="113" t="e">
        <f>D43+E27</f>
        <v>#REF!</v>
      </c>
      <c r="F43" s="113" t="e">
        <f t="shared" ref="F43:O43" si="17">E43+F27</f>
        <v>#REF!</v>
      </c>
      <c r="G43" s="113" t="e">
        <f t="shared" si="17"/>
        <v>#REF!</v>
      </c>
      <c r="H43" s="113" t="e">
        <f t="shared" si="17"/>
        <v>#REF!</v>
      </c>
      <c r="I43" s="113" t="e">
        <f t="shared" si="17"/>
        <v>#REF!</v>
      </c>
      <c r="J43" s="113" t="e">
        <f t="shared" si="17"/>
        <v>#REF!</v>
      </c>
      <c r="K43" s="113" t="e">
        <f t="shared" si="17"/>
        <v>#REF!</v>
      </c>
      <c r="L43" s="113" t="e">
        <f t="shared" si="17"/>
        <v>#REF!</v>
      </c>
      <c r="M43" s="113" t="e">
        <f t="shared" si="17"/>
        <v>#REF!</v>
      </c>
      <c r="N43" s="113" t="e">
        <f t="shared" si="17"/>
        <v>#REF!</v>
      </c>
      <c r="O43" s="114" t="e">
        <f t="shared" si="17"/>
        <v>#REF!</v>
      </c>
      <c r="P43" s="327"/>
    </row>
    <row r="44" spans="1:16" s="131" customFormat="1" ht="13.5" hidden="1" customHeight="1" x14ac:dyDescent="0.35">
      <c r="A44" s="328"/>
      <c r="B44" s="321"/>
      <c r="C44" s="327"/>
      <c r="D44" s="327"/>
      <c r="E44" s="113"/>
      <c r="F44" s="327"/>
      <c r="G44" s="327"/>
      <c r="H44" s="327"/>
      <c r="I44" s="327"/>
      <c r="J44" s="327"/>
      <c r="K44" s="327"/>
      <c r="L44" s="327"/>
      <c r="M44" s="327"/>
      <c r="N44" s="327"/>
      <c r="O44" s="112"/>
      <c r="P44" s="327"/>
    </row>
    <row r="45" spans="1:16" ht="16" thickTop="1" x14ac:dyDescent="0.35">
      <c r="A45" s="328"/>
      <c r="B45" s="329"/>
      <c r="C45" s="329"/>
      <c r="D45" s="327" t="s">
        <v>92</v>
      </c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112"/>
      <c r="P45" s="327"/>
    </row>
    <row r="46" spans="1:16" ht="16" thickBot="1" x14ac:dyDescent="0.4">
      <c r="A46" s="139"/>
      <c r="B46" s="140"/>
      <c r="C46" s="140"/>
      <c r="D46" s="336" t="s">
        <v>93</v>
      </c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120"/>
      <c r="P46" s="327"/>
    </row>
    <row r="47" spans="1:16" ht="15.5" x14ac:dyDescent="0.35">
      <c r="A47" s="328"/>
      <c r="B47" s="329"/>
      <c r="C47" s="329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327"/>
    </row>
    <row r="48" spans="1:16" ht="15.5" x14ac:dyDescent="0.35">
      <c r="A48" s="15"/>
      <c r="B48" s="1"/>
      <c r="C48" s="1"/>
      <c r="D48" s="67"/>
      <c r="E48" s="67"/>
      <c r="F48" s="67"/>
      <c r="G48" s="67"/>
      <c r="H48" s="67"/>
      <c r="I48" s="67"/>
      <c r="J48" s="75"/>
      <c r="K48" s="67"/>
      <c r="L48" s="67"/>
      <c r="M48" s="67"/>
      <c r="N48" s="67"/>
      <c r="O48" s="67"/>
      <c r="P48" s="327"/>
    </row>
    <row r="49" spans="1:16" ht="15.5" x14ac:dyDescent="0.35">
      <c r="A49" s="34"/>
      <c r="B49" s="39"/>
      <c r="C49" s="39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327"/>
    </row>
    <row r="50" spans="1:16" x14ac:dyDescent="0.35">
      <c r="A50" s="306"/>
      <c r="B50" s="306"/>
      <c r="C50" s="306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</row>
    <row r="51" spans="1:16" x14ac:dyDescent="0.35">
      <c r="A51" s="306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</row>
    <row r="52" spans="1:16" x14ac:dyDescent="0.35">
      <c r="A52" s="12"/>
      <c r="B52" s="12"/>
      <c r="C52" s="12"/>
      <c r="D52" s="495"/>
      <c r="E52" s="495"/>
      <c r="F52" s="495"/>
      <c r="G52" s="495"/>
      <c r="H52" s="495"/>
      <c r="I52" s="495"/>
      <c r="J52" s="306"/>
      <c r="K52" s="306"/>
      <c r="L52" s="306"/>
      <c r="M52" s="306"/>
      <c r="N52" s="306"/>
      <c r="O52" s="306"/>
      <c r="P52" s="306"/>
    </row>
    <row r="53" spans="1:16" x14ac:dyDescent="0.35">
      <c r="A53" s="12"/>
      <c r="B53" s="12"/>
      <c r="C53" s="12"/>
      <c r="D53" s="495"/>
      <c r="E53" s="495"/>
      <c r="F53" s="495"/>
      <c r="G53" s="495"/>
      <c r="H53" s="306"/>
      <c r="I53" s="306"/>
      <c r="J53" s="306"/>
      <c r="K53" s="306"/>
      <c r="L53" s="306"/>
      <c r="M53" s="306"/>
      <c r="N53" s="306"/>
      <c r="O53" s="306"/>
      <c r="P53" s="306"/>
    </row>
    <row r="54" spans="1:16" x14ac:dyDescent="0.35">
      <c r="A54" s="12"/>
      <c r="B54" s="12"/>
      <c r="C54" s="12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</row>
    <row r="57" spans="1:16" x14ac:dyDescent="0.35">
      <c r="A57" s="8"/>
      <c r="B57" s="8"/>
      <c r="C57" s="8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</row>
    <row r="58" spans="1:16" x14ac:dyDescent="0.35">
      <c r="A58" s="9"/>
      <c r="B58" s="9"/>
      <c r="C58" s="9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</row>
    <row r="59" spans="1:16" x14ac:dyDescent="0.35">
      <c r="A59" s="9"/>
      <c r="B59" s="9"/>
      <c r="C59" s="9"/>
      <c r="D59" s="306"/>
      <c r="E59" s="306"/>
      <c r="F59" s="306"/>
      <c r="G59" s="13"/>
      <c r="H59" s="14"/>
      <c r="I59" s="26"/>
      <c r="J59" s="26"/>
      <c r="K59" s="26"/>
      <c r="L59" s="26"/>
      <c r="M59" s="26"/>
      <c r="N59" s="26"/>
      <c r="O59" s="327"/>
      <c r="P59" s="306"/>
    </row>
    <row r="60" spans="1:16" x14ac:dyDescent="0.35">
      <c r="A60" s="10"/>
      <c r="B60" s="10"/>
      <c r="C60" s="10"/>
      <c r="D60" s="306"/>
      <c r="E60" s="306"/>
      <c r="F60" s="306"/>
      <c r="G60" s="306"/>
      <c r="H60" s="35"/>
      <c r="I60" s="306"/>
      <c r="J60" s="306"/>
      <c r="K60" s="306"/>
      <c r="L60" s="306"/>
      <c r="M60" s="306"/>
      <c r="N60" s="306"/>
      <c r="O60" s="327"/>
      <c r="P60" s="306"/>
    </row>
    <row r="61" spans="1:16" x14ac:dyDescent="0.35">
      <c r="A61" s="11"/>
      <c r="B61" s="11"/>
      <c r="C61" s="11"/>
      <c r="D61" s="306"/>
      <c r="E61" s="306"/>
      <c r="F61" s="306"/>
      <c r="G61" s="306"/>
      <c r="H61" s="14"/>
      <c r="I61" s="306"/>
      <c r="J61" s="306"/>
      <c r="K61" s="306"/>
      <c r="L61" s="306"/>
      <c r="M61" s="306"/>
      <c r="N61" s="306"/>
      <c r="O61" s="327"/>
      <c r="P61" s="306"/>
    </row>
    <row r="62" spans="1:16" x14ac:dyDescent="0.35">
      <c r="A62" s="11"/>
      <c r="B62" s="11"/>
      <c r="C62" s="11"/>
      <c r="D62" s="306"/>
      <c r="E62" s="306"/>
      <c r="F62" s="306"/>
      <c r="G62" s="306"/>
      <c r="H62" s="14"/>
      <c r="I62" s="306"/>
      <c r="J62" s="306"/>
      <c r="K62" s="306"/>
      <c r="L62" s="306"/>
      <c r="M62" s="306"/>
      <c r="N62" s="306"/>
      <c r="O62" s="327"/>
      <c r="P62" s="306"/>
    </row>
    <row r="63" spans="1:16" x14ac:dyDescent="0.35">
      <c r="A63" s="10"/>
      <c r="B63" s="10"/>
      <c r="C63" s="10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27"/>
      <c r="P63" s="306"/>
    </row>
    <row r="64" spans="1:16" x14ac:dyDescent="0.35">
      <c r="A64" s="10"/>
      <c r="B64" s="10"/>
      <c r="C64" s="10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27"/>
      <c r="P64" s="306"/>
    </row>
  </sheetData>
  <mergeCells count="4">
    <mergeCell ref="A1:O1"/>
    <mergeCell ref="A2:O2"/>
    <mergeCell ref="D52:I52"/>
    <mergeCell ref="D53:G5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Overview</vt:lpstr>
      <vt:lpstr>scenario 1</vt:lpstr>
      <vt:lpstr>BV1 - 1</vt:lpstr>
      <vt:lpstr>BV1 - 2</vt:lpstr>
      <vt:lpstr>scenario 4</vt:lpstr>
      <vt:lpstr>BV1 - 3</vt:lpstr>
      <vt:lpstr>scenario 6</vt:lpstr>
      <vt:lpstr>scenario 7</vt:lpstr>
      <vt:lpstr>scenario 8</vt:lpstr>
      <vt:lpstr>scenario 10</vt:lpstr>
      <vt:lpstr>scenario 11</vt:lpstr>
      <vt:lpstr>scenario 9a</vt:lpstr>
      <vt:lpstr>Repsol 1</vt:lpstr>
      <vt:lpstr>Graph </vt:lpstr>
      <vt:lpstr>BV1 - 5</vt:lpstr>
      <vt:lpstr>Data Input</vt:lpstr>
      <vt:lpstr>'scenario 1'!_MailEndCompose</vt:lpstr>
      <vt:lpstr>'Data Input'!Print_Area</vt:lpstr>
      <vt:lpstr>'Graph '!Print_Area</vt:lpstr>
    </vt:vector>
  </TitlesOfParts>
  <Company>The City of Calgary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bjia</dc:creator>
  <cp:lastModifiedBy>Szpecht, Amanda</cp:lastModifiedBy>
  <cp:revision/>
  <cp:lastPrinted>2018-08-23T18:54:03Z</cp:lastPrinted>
  <dcterms:created xsi:type="dcterms:W3CDTF">2016-09-02T23:32:05Z</dcterms:created>
  <dcterms:modified xsi:type="dcterms:W3CDTF">2023-10-19T20:12:11Z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14.6</vt:lpwstr>
  </property>
</Properties>
</file>